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2020\ZEMPLÍNSKE HRADIŠTE\zastavky\Nový priečinok\"/>
    </mc:Choice>
  </mc:AlternateContent>
  <xr:revisionPtr revIDLastSave="0" documentId="13_ncr:1_{2790C9ED-5EC3-456C-956F-953C9EB0D3C2}" xr6:coauthVersionLast="45" xr6:coauthVersionMax="45" xr10:uidLastSave="{00000000-0000-0000-0000-000000000000}"/>
  <bookViews>
    <workbookView xWindow="25080" yWindow="-120" windowWidth="25440" windowHeight="15990" xr2:uid="{00000000-000D-0000-FFFF-FFFF00000000}"/>
  </bookViews>
  <sheets>
    <sheet name="Rekapitulácia stavby" sheetId="1" r:id="rId1"/>
    <sheet name="01 - Zástavka č. 1" sheetId="2" r:id="rId2"/>
    <sheet name="03 - Zástavka č. 2" sheetId="3" r:id="rId3"/>
  </sheets>
  <definedNames>
    <definedName name="_xlnm._FilterDatabase" localSheetId="1" hidden="1">'01 - Zástavka č. 1'!$C$131:$K$194</definedName>
    <definedName name="_xlnm._FilterDatabase" localSheetId="2" hidden="1">'03 - Zástavka č. 2'!$C$131:$K$187</definedName>
    <definedName name="_xlnm.Print_Titles" localSheetId="1">'01 - Zástavka č. 1'!$131:$131</definedName>
    <definedName name="_xlnm.Print_Titles" localSheetId="2">'03 - Zástavka č. 2'!$131:$131</definedName>
    <definedName name="_xlnm.Print_Titles" localSheetId="0">'Rekapitulácia stavby'!$92:$92</definedName>
    <definedName name="_xlnm.Print_Area" localSheetId="1">'01 - Zástavka č. 1'!$C$4:$J$76,'01 - Zástavka č. 1'!$C$82:$J$113,'01 - Zástavka č. 1'!$C$119:$J$194</definedName>
    <definedName name="_xlnm.Print_Area" localSheetId="2">'03 - Zástavka č. 2'!$C$4:$J$76,'03 - Zástavka č. 2'!$C$82:$J$113,'03 - Zástavka č. 2'!$C$119:$J$187</definedName>
    <definedName name="_xlnm.Print_Area" localSheetId="0">'Rekapitulácia stavby'!$D$4:$AO$76,'Rekapitulácia stavby'!$C$82:$AQ$97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3" l="1"/>
  <c r="J38" i="3"/>
  <c r="AY96" i="1" s="1"/>
  <c r="J37" i="3"/>
  <c r="AX96" i="1" s="1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T162" i="3"/>
  <c r="R163" i="3"/>
  <c r="R162" i="3"/>
  <c r="P163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F128" i="3"/>
  <c r="F126" i="3"/>
  <c r="E124" i="3"/>
  <c r="J31" i="3"/>
  <c r="F91" i="3"/>
  <c r="F89" i="3"/>
  <c r="E87" i="3"/>
  <c r="J24" i="3"/>
  <c r="E24" i="3"/>
  <c r="J92" i="3" s="1"/>
  <c r="J23" i="3"/>
  <c r="J21" i="3"/>
  <c r="E21" i="3"/>
  <c r="J91" i="3" s="1"/>
  <c r="J20" i="3"/>
  <c r="J18" i="3"/>
  <c r="E18" i="3"/>
  <c r="F129" i="3" s="1"/>
  <c r="J17" i="3"/>
  <c r="J12" i="3"/>
  <c r="J89" i="3"/>
  <c r="E7" i="3"/>
  <c r="E122" i="3" s="1"/>
  <c r="J39" i="2"/>
  <c r="J38" i="2"/>
  <c r="AY95" i="1" s="1"/>
  <c r="J37" i="2"/>
  <c r="AX95" i="1" s="1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T169" i="2"/>
  <c r="R170" i="2"/>
  <c r="R169" i="2"/>
  <c r="P170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F128" i="2"/>
  <c r="F126" i="2"/>
  <c r="E124" i="2"/>
  <c r="J31" i="2"/>
  <c r="F91" i="2"/>
  <c r="F89" i="2"/>
  <c r="E87" i="2"/>
  <c r="J24" i="2"/>
  <c r="E24" i="2"/>
  <c r="J92" i="2"/>
  <c r="J23" i="2"/>
  <c r="J21" i="2"/>
  <c r="E21" i="2"/>
  <c r="J128" i="2"/>
  <c r="J20" i="2"/>
  <c r="J18" i="2"/>
  <c r="E18" i="2"/>
  <c r="F129" i="2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87" i="3"/>
  <c r="J187" i="3"/>
  <c r="BK186" i="3"/>
  <c r="J186" i="3"/>
  <c r="BK185" i="3"/>
  <c r="J185" i="3"/>
  <c r="BK183" i="3"/>
  <c r="J183" i="3"/>
  <c r="BK182" i="3"/>
  <c r="J182" i="3"/>
  <c r="BK181" i="3"/>
  <c r="J181" i="3"/>
  <c r="BK179" i="3"/>
  <c r="J179" i="3"/>
  <c r="BK178" i="3"/>
  <c r="J178" i="3"/>
  <c r="BK177" i="3"/>
  <c r="J177" i="3"/>
  <c r="BK176" i="3"/>
  <c r="J176" i="3"/>
  <c r="BK175" i="3"/>
  <c r="J175" i="3"/>
  <c r="BK174" i="3"/>
  <c r="BK173" i="3"/>
  <c r="BK172" i="3"/>
  <c r="BK171" i="3"/>
  <c r="BK170" i="3"/>
  <c r="J168" i="3"/>
  <c r="J167" i="3"/>
  <c r="BK166" i="3"/>
  <c r="J163" i="3"/>
  <c r="J161" i="3"/>
  <c r="J160" i="3"/>
  <c r="J159" i="3"/>
  <c r="BK158" i="3"/>
  <c r="J157" i="3"/>
  <c r="J156" i="3"/>
  <c r="BK155" i="3"/>
  <c r="J154" i="3"/>
  <c r="BK153" i="3"/>
  <c r="J151" i="3"/>
  <c r="BK150" i="3"/>
  <c r="J149" i="3"/>
  <c r="J147" i="3"/>
  <c r="BK146" i="3"/>
  <c r="BK144" i="3"/>
  <c r="BK143" i="3"/>
  <c r="BK141" i="3"/>
  <c r="BK140" i="3"/>
  <c r="BK139" i="3"/>
  <c r="J138" i="3"/>
  <c r="J137" i="3"/>
  <c r="J136" i="3"/>
  <c r="J135" i="3"/>
  <c r="BK194" i="2"/>
  <c r="J193" i="2"/>
  <c r="J192" i="2"/>
  <c r="BK190" i="2"/>
  <c r="BK189" i="2"/>
  <c r="BK188" i="2"/>
  <c r="J186" i="2"/>
  <c r="J185" i="2"/>
  <c r="BK184" i="2"/>
  <c r="J183" i="2"/>
  <c r="J182" i="2"/>
  <c r="J181" i="2"/>
  <c r="BK180" i="2"/>
  <c r="BK179" i="2"/>
  <c r="J178" i="2"/>
  <c r="BK177" i="2"/>
  <c r="J174" i="2"/>
  <c r="BK173" i="2"/>
  <c r="J170" i="2"/>
  <c r="BK168" i="2"/>
  <c r="BK167" i="2"/>
  <c r="J166" i="2"/>
  <c r="BK165" i="2"/>
  <c r="BK164" i="2"/>
  <c r="BK163" i="2"/>
  <c r="BK162" i="2"/>
  <c r="BK161" i="2"/>
  <c r="BK160" i="2"/>
  <c r="J159" i="2"/>
  <c r="J158" i="2"/>
  <c r="BK156" i="2"/>
  <c r="BK155" i="2"/>
  <c r="BK154" i="2"/>
  <c r="BK153" i="2"/>
  <c r="J152" i="2"/>
  <c r="BK151" i="2"/>
  <c r="J149" i="2"/>
  <c r="BK148" i="2"/>
  <c r="J146" i="2"/>
  <c r="J145" i="2"/>
  <c r="BK144" i="2"/>
  <c r="J143" i="2"/>
  <c r="BK141" i="2"/>
  <c r="J140" i="2"/>
  <c r="J139" i="2"/>
  <c r="BK138" i="2"/>
  <c r="J137" i="2"/>
  <c r="J136" i="2"/>
  <c r="J135" i="2"/>
  <c r="J174" i="3"/>
  <c r="J173" i="3"/>
  <c r="J172" i="3"/>
  <c r="J171" i="3"/>
  <c r="J170" i="3"/>
  <c r="BK168" i="3"/>
  <c r="BK167" i="3"/>
  <c r="J166" i="3"/>
  <c r="BK163" i="3"/>
  <c r="BK161" i="3"/>
  <c r="BK160" i="3"/>
  <c r="BK159" i="3"/>
  <c r="J158" i="3"/>
  <c r="BK157" i="3"/>
  <c r="BK156" i="3"/>
  <c r="J155" i="3"/>
  <c r="BK154" i="3"/>
  <c r="J153" i="3"/>
  <c r="BK151" i="3"/>
  <c r="J150" i="3"/>
  <c r="BK149" i="3"/>
  <c r="BK147" i="3"/>
  <c r="J146" i="3"/>
  <c r="J144" i="3"/>
  <c r="J143" i="3"/>
  <c r="J141" i="3"/>
  <c r="J140" i="3"/>
  <c r="J139" i="3"/>
  <c r="BK138" i="3"/>
  <c r="BK137" i="3"/>
  <c r="BK136" i="3"/>
  <c r="BK135" i="3"/>
  <c r="J194" i="2"/>
  <c r="BK193" i="2"/>
  <c r="BK192" i="2"/>
  <c r="J190" i="2"/>
  <c r="J189" i="2"/>
  <c r="J188" i="2"/>
  <c r="BK186" i="2"/>
  <c r="BK185" i="2"/>
  <c r="J184" i="2"/>
  <c r="BK183" i="2"/>
  <c r="BK182" i="2"/>
  <c r="BK181" i="2"/>
  <c r="J180" i="2"/>
  <c r="J179" i="2"/>
  <c r="BK178" i="2"/>
  <c r="J177" i="2"/>
  <c r="BK175" i="2"/>
  <c r="J175" i="2"/>
  <c r="BK174" i="2"/>
  <c r="J173" i="2"/>
  <c r="BK170" i="2"/>
  <c r="J168" i="2"/>
  <c r="J167" i="2"/>
  <c r="BK166" i="2"/>
  <c r="J165" i="2"/>
  <c r="J164" i="2"/>
  <c r="J163" i="2"/>
  <c r="J162" i="2"/>
  <c r="J161" i="2"/>
  <c r="J160" i="2"/>
  <c r="BK159" i="2"/>
  <c r="BK158" i="2"/>
  <c r="J156" i="2"/>
  <c r="J155" i="2"/>
  <c r="J154" i="2"/>
  <c r="J153" i="2"/>
  <c r="BK152" i="2"/>
  <c r="J151" i="2"/>
  <c r="BK149" i="2"/>
  <c r="J148" i="2"/>
  <c r="BK146" i="2"/>
  <c r="BK145" i="2"/>
  <c r="J144" i="2"/>
  <c r="BK143" i="2"/>
  <c r="J141" i="2"/>
  <c r="BK140" i="2"/>
  <c r="BK139" i="2"/>
  <c r="J138" i="2"/>
  <c r="BK137" i="2"/>
  <c r="BK136" i="2"/>
  <c r="BK135" i="2"/>
  <c r="AS94" i="1"/>
  <c r="P191" i="2" l="1"/>
  <c r="T191" i="2"/>
  <c r="BK134" i="2"/>
  <c r="J134" i="2" s="1"/>
  <c r="J98" i="2" s="1"/>
  <c r="P134" i="2"/>
  <c r="R134" i="2"/>
  <c r="T134" i="2"/>
  <c r="BK142" i="2"/>
  <c r="J142" i="2"/>
  <c r="J99" i="2" s="1"/>
  <c r="P142" i="2"/>
  <c r="R142" i="2"/>
  <c r="T142" i="2"/>
  <c r="BK147" i="2"/>
  <c r="J147" i="2" s="1"/>
  <c r="J100" i="2" s="1"/>
  <c r="P147" i="2"/>
  <c r="R147" i="2"/>
  <c r="T147" i="2"/>
  <c r="BK150" i="2"/>
  <c r="J150" i="2"/>
  <c r="J101" i="2" s="1"/>
  <c r="P150" i="2"/>
  <c r="R150" i="2"/>
  <c r="T150" i="2"/>
  <c r="BK157" i="2"/>
  <c r="J157" i="2" s="1"/>
  <c r="J102" i="2" s="1"/>
  <c r="P157" i="2"/>
  <c r="R157" i="2"/>
  <c r="T157" i="2"/>
  <c r="BK172" i="2"/>
  <c r="J172" i="2"/>
  <c r="J105" i="2" s="1"/>
  <c r="P172" i="2"/>
  <c r="R172" i="2"/>
  <c r="T172" i="2"/>
  <c r="BK176" i="2"/>
  <c r="J176" i="2" s="1"/>
  <c r="J106" i="2" s="1"/>
  <c r="P176" i="2"/>
  <c r="R176" i="2"/>
  <c r="T176" i="2"/>
  <c r="BK187" i="2"/>
  <c r="J187" i="2"/>
  <c r="J107" i="2" s="1"/>
  <c r="P187" i="2"/>
  <c r="R187" i="2"/>
  <c r="T187" i="2"/>
  <c r="BK191" i="2"/>
  <c r="J191" i="2" s="1"/>
  <c r="J108" i="2" s="1"/>
  <c r="R191" i="2"/>
  <c r="BK134" i="3"/>
  <c r="J134" i="3" s="1"/>
  <c r="J98" i="3" s="1"/>
  <c r="P134" i="3"/>
  <c r="R134" i="3"/>
  <c r="T134" i="3"/>
  <c r="BK142" i="3"/>
  <c r="J142" i="3"/>
  <c r="J99" i="3" s="1"/>
  <c r="P142" i="3"/>
  <c r="R142" i="3"/>
  <c r="T142" i="3"/>
  <c r="BK145" i="3"/>
  <c r="J145" i="3" s="1"/>
  <c r="J100" i="3" s="1"/>
  <c r="P145" i="3"/>
  <c r="R145" i="3"/>
  <c r="T145" i="3"/>
  <c r="BK148" i="3"/>
  <c r="J148" i="3"/>
  <c r="J101" i="3" s="1"/>
  <c r="P148" i="3"/>
  <c r="R148" i="3"/>
  <c r="T148" i="3"/>
  <c r="BK152" i="3"/>
  <c r="J152" i="3" s="1"/>
  <c r="J102" i="3" s="1"/>
  <c r="P152" i="3"/>
  <c r="R152" i="3"/>
  <c r="T152" i="3"/>
  <c r="BK165" i="3"/>
  <c r="J165" i="3"/>
  <c r="J105" i="3" s="1"/>
  <c r="P165" i="3"/>
  <c r="R165" i="3"/>
  <c r="T165" i="3"/>
  <c r="BK169" i="3"/>
  <c r="J169" i="3" s="1"/>
  <c r="J106" i="3" s="1"/>
  <c r="P169" i="3"/>
  <c r="R169" i="3"/>
  <c r="T169" i="3"/>
  <c r="BK180" i="3"/>
  <c r="J180" i="3"/>
  <c r="J107" i="3" s="1"/>
  <c r="P180" i="3"/>
  <c r="R180" i="3"/>
  <c r="T180" i="3"/>
  <c r="BK184" i="3"/>
  <c r="J184" i="3" s="1"/>
  <c r="J108" i="3" s="1"/>
  <c r="P184" i="3"/>
  <c r="R184" i="3"/>
  <c r="T184" i="3"/>
  <c r="J91" i="2"/>
  <c r="F92" i="2"/>
  <c r="E122" i="2"/>
  <c r="J126" i="2"/>
  <c r="J129" i="2"/>
  <c r="BF137" i="2"/>
  <c r="BF139" i="2"/>
  <c r="BF140" i="2"/>
  <c r="BF143" i="2"/>
  <c r="BF152" i="2"/>
  <c r="BF153" i="2"/>
  <c r="BF154" i="2"/>
  <c r="BF155" i="2"/>
  <c r="BF156" i="2"/>
  <c r="BF160" i="2"/>
  <c r="BF161" i="2"/>
  <c r="BF162" i="2"/>
  <c r="BF163" i="2"/>
  <c r="BF164" i="2"/>
  <c r="BF168" i="2"/>
  <c r="BF170" i="2"/>
  <c r="BF173" i="2"/>
  <c r="BF174" i="2"/>
  <c r="BF178" i="2"/>
  <c r="BF179" i="2"/>
  <c r="BF182" i="2"/>
  <c r="BF185" i="2"/>
  <c r="BF188" i="2"/>
  <c r="BF189" i="2"/>
  <c r="BF193" i="2"/>
  <c r="BF194" i="2"/>
  <c r="E85" i="3"/>
  <c r="F92" i="3"/>
  <c r="J126" i="3"/>
  <c r="J128" i="3"/>
  <c r="J129" i="3"/>
  <c r="BF138" i="3"/>
  <c r="BF139" i="3"/>
  <c r="BF141" i="3"/>
  <c r="BF143" i="3"/>
  <c r="BF147" i="3"/>
  <c r="BF149" i="3"/>
  <c r="BF156" i="3"/>
  <c r="BF157" i="3"/>
  <c r="BF160" i="3"/>
  <c r="BF161" i="3"/>
  <c r="BF167" i="3"/>
  <c r="BF168" i="3"/>
  <c r="BF170" i="3"/>
  <c r="BF171" i="3"/>
  <c r="BF172" i="3"/>
  <c r="BF174" i="3"/>
  <c r="BF135" i="2"/>
  <c r="BF136" i="2"/>
  <c r="BF138" i="2"/>
  <c r="BF141" i="2"/>
  <c r="BF144" i="2"/>
  <c r="BF145" i="2"/>
  <c r="BF146" i="2"/>
  <c r="BF148" i="2"/>
  <c r="BF149" i="2"/>
  <c r="BF151" i="2"/>
  <c r="BF158" i="2"/>
  <c r="BF159" i="2"/>
  <c r="BF165" i="2"/>
  <c r="BF166" i="2"/>
  <c r="BF167" i="2"/>
  <c r="BF175" i="2"/>
  <c r="BF177" i="2"/>
  <c r="BF180" i="2"/>
  <c r="BF181" i="2"/>
  <c r="BF183" i="2"/>
  <c r="BF184" i="2"/>
  <c r="BF186" i="2"/>
  <c r="BF190" i="2"/>
  <c r="BF192" i="2"/>
  <c r="BK169" i="2"/>
  <c r="J169" i="2"/>
  <c r="J103" i="2" s="1"/>
  <c r="BF135" i="3"/>
  <c r="BF136" i="3"/>
  <c r="BF137" i="3"/>
  <c r="BF140" i="3"/>
  <c r="BF144" i="3"/>
  <c r="BF146" i="3"/>
  <c r="BF150" i="3"/>
  <c r="BF151" i="3"/>
  <c r="BF153" i="3"/>
  <c r="BF154" i="3"/>
  <c r="BF155" i="3"/>
  <c r="BF158" i="3"/>
  <c r="BF159" i="3"/>
  <c r="BF163" i="3"/>
  <c r="BF166" i="3"/>
  <c r="BF173" i="3"/>
  <c r="BF175" i="3"/>
  <c r="BF176" i="3"/>
  <c r="BF177" i="3"/>
  <c r="BF178" i="3"/>
  <c r="BF179" i="3"/>
  <c r="BF181" i="3"/>
  <c r="BF182" i="3"/>
  <c r="BF183" i="3"/>
  <c r="BF185" i="3"/>
  <c r="BF186" i="3"/>
  <c r="BF187" i="3"/>
  <c r="BK162" i="3"/>
  <c r="J162" i="3" s="1"/>
  <c r="J103" i="3" s="1"/>
  <c r="J35" i="2"/>
  <c r="AV95" i="1" s="1"/>
  <c r="F38" i="2"/>
  <c r="BC95" i="1" s="1"/>
  <c r="J35" i="3"/>
  <c r="AV96" i="1" s="1"/>
  <c r="F38" i="3"/>
  <c r="BC96" i="1" s="1"/>
  <c r="F35" i="2"/>
  <c r="AZ95" i="1" s="1"/>
  <c r="F37" i="2"/>
  <c r="BB95" i="1" s="1"/>
  <c r="F39" i="2"/>
  <c r="BD95" i="1" s="1"/>
  <c r="F35" i="3"/>
  <c r="AZ96" i="1" s="1"/>
  <c r="F37" i="3"/>
  <c r="BB96" i="1" s="1"/>
  <c r="F39" i="3"/>
  <c r="BD96" i="1" s="1"/>
  <c r="T164" i="3" l="1"/>
  <c r="P164" i="3"/>
  <c r="T133" i="3"/>
  <c r="T132" i="3"/>
  <c r="P133" i="3"/>
  <c r="P132" i="3"/>
  <c r="AU96" i="1" s="1"/>
  <c r="T171" i="2"/>
  <c r="P171" i="2"/>
  <c r="R133" i="2"/>
  <c r="R164" i="3"/>
  <c r="R133" i="3"/>
  <c r="R132" i="3" s="1"/>
  <c r="R171" i="2"/>
  <c r="T133" i="2"/>
  <c r="T132" i="2"/>
  <c r="P133" i="2"/>
  <c r="P132" i="2"/>
  <c r="AU95" i="1" s="1"/>
  <c r="BK133" i="2"/>
  <c r="J133" i="2" s="1"/>
  <c r="J97" i="2" s="1"/>
  <c r="BK171" i="2"/>
  <c r="J171" i="2"/>
  <c r="J104" i="2" s="1"/>
  <c r="BK133" i="3"/>
  <c r="J133" i="3" s="1"/>
  <c r="J97" i="3" s="1"/>
  <c r="BK164" i="3"/>
  <c r="J164" i="3" s="1"/>
  <c r="J104" i="3" s="1"/>
  <c r="AZ94" i="1"/>
  <c r="W29" i="1" s="1"/>
  <c r="BC94" i="1"/>
  <c r="AY94" i="1" s="1"/>
  <c r="BD94" i="1"/>
  <c r="W33" i="1" s="1"/>
  <c r="F36" i="2"/>
  <c r="BA95" i="1" s="1"/>
  <c r="J36" i="2"/>
  <c r="AW95" i="1" s="1"/>
  <c r="AT95" i="1" s="1"/>
  <c r="F36" i="3"/>
  <c r="BA96" i="1"/>
  <c r="J36" i="3"/>
  <c r="AW96" i="1"/>
  <c r="AT96" i="1" s="1"/>
  <c r="BB94" i="1"/>
  <c r="W31" i="1" s="1"/>
  <c r="R132" i="2" l="1"/>
  <c r="BK132" i="2"/>
  <c r="J132" i="2" s="1"/>
  <c r="J96" i="2" s="1"/>
  <c r="J30" i="2" s="1"/>
  <c r="J32" i="2" s="1"/>
  <c r="AG95" i="1" s="1"/>
  <c r="AN95" i="1" s="1"/>
  <c r="BK132" i="3"/>
  <c r="J132" i="3" s="1"/>
  <c r="J96" i="3" s="1"/>
  <c r="J113" i="3" s="1"/>
  <c r="AU94" i="1"/>
  <c r="BA94" i="1"/>
  <c r="W30" i="1" s="1"/>
  <c r="W32" i="1"/>
  <c r="AV94" i="1"/>
  <c r="AK29" i="1" s="1"/>
  <c r="AX94" i="1"/>
  <c r="J41" i="2" l="1"/>
  <c r="J30" i="3"/>
  <c r="AW94" i="1"/>
  <c r="AK30" i="1" s="1"/>
  <c r="J113" i="2"/>
  <c r="J32" i="3"/>
  <c r="AG96" i="1" s="1"/>
  <c r="AN96" i="1" s="1"/>
  <c r="J41" i="3" l="1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<sst xmlns="http://schemas.openxmlformats.org/spreadsheetml/2006/main" count="1854" uniqueCount="348">
  <si>
    <t>Export Komplet</t>
  </si>
  <si>
    <t/>
  </si>
  <si>
    <t>2.0</t>
  </si>
  <si>
    <t>False</t>
  </si>
  <si>
    <t>{89eec947-a7e0-4dd9-ace1-fb424167065f}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</si>
  <si>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</si>
  <si>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</si>
  <si>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</si>
  <si>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</si>
  <si>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</si>
  <si>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</si>
  <si>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14657</t>
  </si>
  <si>
    <t>Stavba:</t>
  </si>
  <si>
    <t>JKSO:</t>
  </si>
  <si>
    <t>KS:</t>
  </si>
  <si>
    <t>Miesto:</t>
  </si>
  <si>
    <t>Zemplinske Hradište</t>
  </si>
  <si>
    <t>Dátum:</t>
  </si>
  <si>
    <t>7. 10. 2020</t>
  </si>
  <si>
    <t>Objednávateľ:</t>
  </si>
  <si>
    <t>IČO:</t>
  </si>
  <si>
    <t xml:space="preserve">Obec Zemplinske Hradište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</si>
  <si>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</si>
  <si>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</si>
  <si>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</si>
  <si>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</si>
  <si>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</si>
  <si>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</si>
  <si>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</si>
  <si>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</si>
  <si>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</si>
  <si>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</si>
  <si>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</si>
  <si>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</si>
  <si>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</si>
  <si>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</si>
  <si>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</si>
  <si>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</si>
  <si>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</si>
  <si>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</si>
  <si>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</si>
  <si>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</si>
  <si>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</si>
  <si>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</si>
  <si>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</si>
  <si>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</si>
  <si>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</si>
  <si>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</si>
  <si>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</si>
  <si>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</si>
  <si>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</si>
  <si>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</si>
  <si>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</si>
  <si>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</si>
  <si>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</si>
  <si>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</si>
  <si>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</si>
  <si>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</si>
  <si>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</si>
  <si>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</si>
  <si>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</si>
  <si>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</si>
  <si>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</si>
  <si>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</si>
  <si>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</si>
  <si>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</si>
  <si>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</si>
  <si>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</si>
  <si>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</si>
  <si>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</si>
  <si>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</si>
  <si>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</si>
  <si>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</si>
  <si>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</si>
  <si>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</si>
  <si>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</si>
  <si>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Zástavka č. 1</t>
  </si>
  <si>
    <t>STA</t>
  </si>
  <si>
    <t>1</t>
  </si>
  <si>
    <t>{37995706-bb8c-4a09-91a0-4959e149c839}</t>
  </si>
  <si>
    <t>03</t>
  </si>
  <si>
    <t>Zástavka č. 2</t>
  </si>
  <si>
    <t>{5a3fa93b-bb71-4742-88b8-75c06dccc1e3}</t>
  </si>
  <si>
    <t>KRYCÍ LIST ROZPOČTU</t>
  </si>
  <si>
    <t>Objekt:</t>
  </si>
  <si>
    <t>01 - Zástavka č. 1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</si>
  <si>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</si>
  <si>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</si>
  <si>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</si>
  <si>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</si>
  <si>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</si>
  <si>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</si>
  <si>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</si>
  <si>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</si>
  <si>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</si>
  <si>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</si>
  <si>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</si>
  <si>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</si>
  <si>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</si>
  <si>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</si>
  <si>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</si>
  <si>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</si>
  <si>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</si>
  <si>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</si>
  <si>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787 - Zasklievanie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</si>
  <si>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</si>
  <si>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</si>
  <si>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</si>
  <si>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</si>
  <si>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</si>
  <si>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</si>
  <si>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</si>
  <si>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</si>
  <si>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</si>
  <si>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</si>
  <si>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</si>
  <si>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</si>
  <si>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</si>
  <si>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</si>
  <si>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</si>
  <si>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</si>
  <si>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</si>
  <si>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</si>
  <si>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</si>
  <si>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</si>
  <si>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</si>
  <si>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</si>
  <si>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</si>
  <si>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2</t>
  </si>
  <si>
    <t>-828839632</t>
  </si>
  <si>
    <t>113107142.S</t>
  </si>
  <si>
    <t>Odstránenie krytu asfaltového v ploche do 200 m2, hr. nad 50 do 100 mm,  -0,18100t</t>
  </si>
  <si>
    <t>1218452211</t>
  </si>
  <si>
    <t>3</t>
  </si>
  <si>
    <t>122201101.S</t>
  </si>
  <si>
    <t>Odkopávka a prekopávka nezapažená v hornine 3, do 100 m3</t>
  </si>
  <si>
    <t>m3</t>
  </si>
  <si>
    <t>49867607</t>
  </si>
  <si>
    <t>122201109.S</t>
  </si>
  <si>
    <t>Odkopávky a prekopávky nezapažené. Príplatok k cenám za lepivosť horniny 3</t>
  </si>
  <si>
    <t>460984473</t>
  </si>
  <si>
    <t>5</t>
  </si>
  <si>
    <t>131211101.S</t>
  </si>
  <si>
    <t>Hĺbenie jám v  hornine tr.3 súdržných - ručným náradím</t>
  </si>
  <si>
    <t>-465538889</t>
  </si>
  <si>
    <t>6</t>
  </si>
  <si>
    <t>131211119.S</t>
  </si>
  <si>
    <t>Príplatok za lepivosť pri hĺbení jám ručným náradím v hornine tr. 3</t>
  </si>
  <si>
    <t>659765260</t>
  </si>
  <si>
    <t>7</t>
  </si>
  <si>
    <t>162201102.S</t>
  </si>
  <si>
    <t>Vodorovné premiestnenie výkopku z horniny 1-4 nad 20-50m</t>
  </si>
  <si>
    <t>-659689910</t>
  </si>
  <si>
    <t>Zakladanie</t>
  </si>
  <si>
    <t>8</t>
  </si>
  <si>
    <t>271573001.S</t>
  </si>
  <si>
    <t>Násyp pod základové konštrukcie so zhutnením zo štrkopiesku fr.0-32 mm</t>
  </si>
  <si>
    <t>-1449413147</t>
  </si>
  <si>
    <t>9</t>
  </si>
  <si>
    <t>274313711.S</t>
  </si>
  <si>
    <t>Betón základových pásov, prostý tr. C 25/30</t>
  </si>
  <si>
    <t>1238973793</t>
  </si>
  <si>
    <t>10</t>
  </si>
  <si>
    <t>289971211.S</t>
  </si>
  <si>
    <t>Zhotovenie vrstvy z geotextílie na upravenom povrchu sklon do 1 : 5 , šírky od 0 do 3 m</t>
  </si>
  <si>
    <t>901093523</t>
  </si>
  <si>
    <t>11</t>
  </si>
  <si>
    <t>M</t>
  </si>
  <si>
    <t>693110004500.S</t>
  </si>
  <si>
    <t>Geotextília polypropylénová netkaná 300 g/m2</t>
  </si>
  <si>
    <t>871993898</t>
  </si>
  <si>
    <t>Zvislé a kompletné konštrukcie</t>
  </si>
  <si>
    <t>12</t>
  </si>
  <si>
    <t>311271340</t>
  </si>
  <si>
    <t>Murivo nosné z betonových tvarnic ) BAUMER  500x200x250 hr. 200 mm</t>
  </si>
  <si>
    <t>1549462771</t>
  </si>
  <si>
    <t>13</t>
  </si>
  <si>
    <t>311361825.S</t>
  </si>
  <si>
    <t>Výstuž pre murivo nosné z betónových tvárnic s betónovou výplňou z ocele 10505</t>
  </si>
  <si>
    <t>t</t>
  </si>
  <si>
    <t>693459611</t>
  </si>
  <si>
    <t>Komunikácie</t>
  </si>
  <si>
    <t>14</t>
  </si>
  <si>
    <t>564752111.S</t>
  </si>
  <si>
    <t>Podklad alebo kryt z kameniva hrubého drveného veľ. 32-63 mm (vibr.štrk) po zhut.hr. 150 mm</t>
  </si>
  <si>
    <t>1223291087</t>
  </si>
  <si>
    <t>15</t>
  </si>
  <si>
    <t>564761111.S</t>
  </si>
  <si>
    <t>Podklad alebo kryt z kameniva hrubého drveného veľ. 32-63 mm s rozprestretím a zhutnením hr. 200 mm</t>
  </si>
  <si>
    <t>-560025896</t>
  </si>
  <si>
    <t>16</t>
  </si>
  <si>
    <t>577154271.S</t>
  </si>
  <si>
    <t>Asfaltový betón vrstva obrusná AC 11 O v pruhu š. do 3 m z nemodifik. asfaltu tr. II, po zhutnení hr. 60-65 mm</t>
  </si>
  <si>
    <t>-1792846673</t>
  </si>
  <si>
    <t>17</t>
  </si>
  <si>
    <t>567122111.S</t>
  </si>
  <si>
    <t>Podklad z kameniva stmeleného cementom, s rozprestretím a zhutnením CBGM C 8/10 (C 6/8), po zhutnení hr. 50 mm</t>
  </si>
  <si>
    <t>983606757</t>
  </si>
  <si>
    <t>18</t>
  </si>
  <si>
    <t>596911141.S</t>
  </si>
  <si>
    <t>Kladenie betónovej zámkovej dlažby komunikácií pre peších hr. 60 mm pre peších do 50 m2 so zriadením lôžka z kameniva hr. 30 mm</t>
  </si>
  <si>
    <t>691371122</t>
  </si>
  <si>
    <t>19</t>
  </si>
  <si>
    <t>592460007700.S</t>
  </si>
  <si>
    <t>Dlažba betónová škárová, rozmer 200x165x60 mm, prírodná</t>
  </si>
  <si>
    <t>-1349977718</t>
  </si>
  <si>
    <t>Ostatné konštrukcie a práce-búranie</t>
  </si>
  <si>
    <t>916331113.S</t>
  </si>
  <si>
    <t>Osadenie cestného obrubníka betónového ležatého do lôžka z betónu prostého tr. C 20/25 bez bočnej opory</t>
  </si>
  <si>
    <t>m</t>
  </si>
  <si>
    <t>-1686051103</t>
  </si>
  <si>
    <t>21</t>
  </si>
  <si>
    <t>592170002400.S</t>
  </si>
  <si>
    <t>Obrubník cestný nábehový, lxšxv 1000x200x150(100) mm</t>
  </si>
  <si>
    <t>ks</t>
  </si>
  <si>
    <t>-66722598</t>
  </si>
  <si>
    <t>22</t>
  </si>
  <si>
    <t>916561112.S</t>
  </si>
  <si>
    <t>Osadenie záhonového alebo parkového obrubníka betón., do lôžka z bet. pros. tr. C 16/20 s bočnou oporou</t>
  </si>
  <si>
    <t>-1654444222</t>
  </si>
  <si>
    <t>23</t>
  </si>
  <si>
    <t>592170001800.S</t>
  </si>
  <si>
    <t>Obrubník parkový, lxšxv 1000x50x200 mm, prírodný</t>
  </si>
  <si>
    <t>-880972441</t>
  </si>
  <si>
    <t>24</t>
  </si>
  <si>
    <t>918101113.S</t>
  </si>
  <si>
    <t>Lôžko pod obrubníky, krajníky alebo obruby z dlažobných kociek z betónu prostého tr. C 20/25</t>
  </si>
  <si>
    <t>1355639261</t>
  </si>
  <si>
    <t>25</t>
  </si>
  <si>
    <t>919735112.S</t>
  </si>
  <si>
    <t>Rezanie existujúceho asfaltového krytu alebo podkladu hĺbky nad 50 do 100 mm</t>
  </si>
  <si>
    <t>1052363683</t>
  </si>
  <si>
    <t>26</t>
  </si>
  <si>
    <t>936104212.S</t>
  </si>
  <si>
    <t>Osadenie odpadkového koša kotevnými skrutkami na pevný podklad</t>
  </si>
  <si>
    <t>-1947834308</t>
  </si>
  <si>
    <t>27</t>
  </si>
  <si>
    <t>553560003600.S</t>
  </si>
  <si>
    <t>Kôš odpadkový 45 l, kruhový pôdorys, oceľová kostra opláštená drevenými lamelami z tropického dreva, výšky 920 mm</t>
  </si>
  <si>
    <t>422605658</t>
  </si>
  <si>
    <t>28</t>
  </si>
  <si>
    <t>966001226.S</t>
  </si>
  <si>
    <t>Demontáž zastávkového prístrešku so strechou  4 polia s bočnými stenami,  -0,94400 t</t>
  </si>
  <si>
    <t>1757801408</t>
  </si>
  <si>
    <t>29</t>
  </si>
  <si>
    <t>979084216.S</t>
  </si>
  <si>
    <t>Vodorovná doprava vybúraných hmôt po suchu bez naloženia, ale so zložením na vzdialenosť do 5 km</t>
  </si>
  <si>
    <t>-1210270143</t>
  </si>
  <si>
    <t>30</t>
  </si>
  <si>
    <t>979087213.S</t>
  </si>
  <si>
    <t>Nakladanie na dopravné prostriedky pre vodorovnú dopravu vybúraných hmôt</t>
  </si>
  <si>
    <t>-1413747734</t>
  </si>
  <si>
    <t>99</t>
  </si>
  <si>
    <t>Presun hmôt HSV</t>
  </si>
  <si>
    <t>31</t>
  </si>
  <si>
    <t>998223011.S</t>
  </si>
  <si>
    <t>Presun hmôt pre pozemné komunikácie s krytom dláždeným (822 2.3, 822 5.3) akejkoľvek dĺžky objektu</t>
  </si>
  <si>
    <t>2126824645</t>
  </si>
  <si>
    <t>PSV</t>
  </si>
  <si>
    <t>Práce a dodávky PSV</t>
  </si>
  <si>
    <t>766</t>
  </si>
  <si>
    <t>Konštrukcie stolárske</t>
  </si>
  <si>
    <t>32</t>
  </si>
  <si>
    <t>766699211.S</t>
  </si>
  <si>
    <t>Montáž dosky lavice upevnenej na akejkoľvek konštrukcii šírky do 500 mm</t>
  </si>
  <si>
    <t>1471134748</t>
  </si>
  <si>
    <t>33</t>
  </si>
  <si>
    <t>605460002500</t>
  </si>
  <si>
    <t>Dosky hobľované zo smreku 170x30 mm, sušené 14±2%, triedy 3A STN 480055, bez defektov, hniloby, hrčí</t>
  </si>
  <si>
    <t>-213423023</t>
  </si>
  <si>
    <t>34</t>
  </si>
  <si>
    <t>998766201.S</t>
  </si>
  <si>
    <t>Presun hmot pre konštrukcie stolárske v objektoch výšky do 6 m</t>
  </si>
  <si>
    <t>%</t>
  </si>
  <si>
    <t>1670458537</t>
  </si>
  <si>
    <t>767</t>
  </si>
  <si>
    <t>Konštrukcie doplnkové kovové</t>
  </si>
  <si>
    <t>35</t>
  </si>
  <si>
    <t>767392112</t>
  </si>
  <si>
    <t>Montáž krytiny striech plechom tvarovaným skrutkovaním</t>
  </si>
  <si>
    <t>526840418</t>
  </si>
  <si>
    <t>36</t>
  </si>
  <si>
    <t>138310001000</t>
  </si>
  <si>
    <t>Plech trapézový T-35, kš 1025 mm Classic lesklý mm,</t>
  </si>
  <si>
    <t>-130199818</t>
  </si>
  <si>
    <t>37</t>
  </si>
  <si>
    <t>767421141</t>
  </si>
  <si>
    <t>Montáž opláštenia oplechovanie horné</t>
  </si>
  <si>
    <t>1247184748</t>
  </si>
  <si>
    <t>38</t>
  </si>
  <si>
    <t>138110001300</t>
  </si>
  <si>
    <t xml:space="preserve">Plech tabuľový lakoplast  rozmer 1250x2000 mm, </t>
  </si>
  <si>
    <t>1658015701</t>
  </si>
  <si>
    <t>39</t>
  </si>
  <si>
    <t>767995390</t>
  </si>
  <si>
    <t>Výroba doplnku stavebného atypického o hmotnosti od 20,01 do 300 kg stupňa zložitosti 3</t>
  </si>
  <si>
    <t>kg</t>
  </si>
  <si>
    <t>-1558073509</t>
  </si>
  <si>
    <t>40</t>
  </si>
  <si>
    <t>145620001400.S</t>
  </si>
  <si>
    <t>Profil oceľový 70x35x3 mm 1x ťahaný tenkostenný uzavretý obdĺžnikový</t>
  </si>
  <si>
    <t>21725496</t>
  </si>
  <si>
    <t>41</t>
  </si>
  <si>
    <t>145620001600.S</t>
  </si>
  <si>
    <t>Profil oceľový 70x70x5 mm 1x ťahaný tenkostenný uzavretý obdĺžnikový</t>
  </si>
  <si>
    <t>984005602</t>
  </si>
  <si>
    <t>42</t>
  </si>
  <si>
    <t>145620000300.S</t>
  </si>
  <si>
    <t xml:space="preserve">Profil oceľový 35x35x5 mm 1x ťahaný tenkostenný uzavretý </t>
  </si>
  <si>
    <t>-41643775</t>
  </si>
  <si>
    <t>43</t>
  </si>
  <si>
    <t>553810000100.S</t>
  </si>
  <si>
    <t>Hlinikovy rošt 300x3100x4750 mm väzníkový</t>
  </si>
  <si>
    <t>1143556001</t>
  </si>
  <si>
    <t>44</t>
  </si>
  <si>
    <t>998767101</t>
  </si>
  <si>
    <t>Presun hmôt pre kovové stavebné doplnkové konštrukcie v objektoch výšky do 6 m</t>
  </si>
  <si>
    <t>836557771</t>
  </si>
  <si>
    <t>783</t>
  </si>
  <si>
    <t>Nátery</t>
  </si>
  <si>
    <t>45</t>
  </si>
  <si>
    <t>783222100</t>
  </si>
  <si>
    <t>Nátery kov.stav.doplnk.konštr. syntetické farby šedej na vzduchu schnúce dvojnásobné - 70µm</t>
  </si>
  <si>
    <t>-1611298873</t>
  </si>
  <si>
    <t>46</t>
  </si>
  <si>
    <t>783226100</t>
  </si>
  <si>
    <t>Nátery kov.stav.doplnk.konštr. syntetické na vzduchu schnúce základný - 35µm</t>
  </si>
  <si>
    <t>1939299142</t>
  </si>
  <si>
    <t>47</t>
  </si>
  <si>
    <t>783726300</t>
  </si>
  <si>
    <t>Nátery tesárskych konštrukcií syntetické na vzduchu schnúce lazurovacím lakom 3x lakovaním</t>
  </si>
  <si>
    <t>1035936038</t>
  </si>
  <si>
    <t>787</t>
  </si>
  <si>
    <t>Zasklievanie</t>
  </si>
  <si>
    <t>48</t>
  </si>
  <si>
    <t>787991122</t>
  </si>
  <si>
    <t>Montaž zasklenia zastávok MHD z bezpečnostného skla (bez dodávky skla) do profilového tesnenia hrúbky nad 8 do 12 mm</t>
  </si>
  <si>
    <t>-1790004895</t>
  </si>
  <si>
    <t>49</t>
  </si>
  <si>
    <t>634140002100</t>
  </si>
  <si>
    <t>Sklo bezpečnostne 3-1-3</t>
  </si>
  <si>
    <t>494813558</t>
  </si>
  <si>
    <t>50</t>
  </si>
  <si>
    <t>998787201</t>
  </si>
  <si>
    <t>Presun hmôt pre zasklievanie v objektoch výšky do 6 m</t>
  </si>
  <si>
    <t>1795320922</t>
  </si>
  <si>
    <t>03 - Zástavka č. 2</t>
  </si>
  <si>
    <t>Výstavba autobusových zastávok v obci Zemplínske Hradište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</si>
</sst>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topLeftCell="A67" workbookViewId="0">
      <selection activeCell="AI106" sqref="AI10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1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9" t="s">
        <v>11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200" t="s">
        <v>347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 t="s">
        <v>18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24</v>
      </c>
      <c r="AK17" s="23" t="s">
        <v>22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27</v>
      </c>
    </row>
    <row r="19" spans="1:71" s="1" customFormat="1" ht="12" customHeight="1">
      <c r="B19" s="17"/>
      <c r="D19" s="23" t="s">
        <v>28</v>
      </c>
      <c r="AK19" s="23" t="s">
        <v>20</v>
      </c>
      <c r="AN19" s="21" t="s">
        <v>1</v>
      </c>
      <c r="AR19" s="17"/>
      <c r="BS19" s="14" t="s">
        <v>27</v>
      </c>
    </row>
    <row r="20" spans="1:71" s="1" customFormat="1" ht="18.399999999999999" customHeight="1">
      <c r="B20" s="17"/>
      <c r="E20" s="21" t="s">
        <v>24</v>
      </c>
      <c r="AK20" s="23" t="s">
        <v>22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2">
        <f>ROUND(AG94,2)</f>
        <v>0</v>
      </c>
      <c r="AL26" s="203"/>
      <c r="AM26" s="203"/>
      <c r="AN26" s="203"/>
      <c r="AO26" s="20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4" t="s">
        <v>31</v>
      </c>
      <c r="M28" s="204"/>
      <c r="N28" s="204"/>
      <c r="O28" s="204"/>
      <c r="P28" s="204"/>
      <c r="Q28" s="26"/>
      <c r="R28" s="26"/>
      <c r="S28" s="26"/>
      <c r="T28" s="26"/>
      <c r="U28" s="26"/>
      <c r="V28" s="26"/>
      <c r="W28" s="204" t="s">
        <v>32</v>
      </c>
      <c r="X28" s="204"/>
      <c r="Y28" s="204"/>
      <c r="Z28" s="204"/>
      <c r="AA28" s="204"/>
      <c r="AB28" s="204"/>
      <c r="AC28" s="204"/>
      <c r="AD28" s="204"/>
      <c r="AE28" s="204"/>
      <c r="AF28" s="26"/>
      <c r="AG28" s="26"/>
      <c r="AH28" s="26"/>
      <c r="AI28" s="26"/>
      <c r="AJ28" s="26"/>
      <c r="AK28" s="204" t="s">
        <v>33</v>
      </c>
      <c r="AL28" s="204"/>
      <c r="AM28" s="204"/>
      <c r="AN28" s="204"/>
      <c r="AO28" s="204"/>
      <c r="AP28" s="26"/>
      <c r="AQ28" s="26"/>
      <c r="AR28" s="27"/>
      <c r="BE28" s="26"/>
    </row>
    <row r="29" spans="1:71" s="3" customFormat="1" ht="14.45" customHeight="1">
      <c r="B29" s="31"/>
      <c r="D29" s="23" t="s">
        <v>34</v>
      </c>
      <c r="F29" s="23" t="s">
        <v>35</v>
      </c>
      <c r="L29" s="194">
        <v>0.2</v>
      </c>
      <c r="M29" s="193"/>
      <c r="N29" s="193"/>
      <c r="O29" s="193"/>
      <c r="P29" s="193"/>
      <c r="W29" s="192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 2)</f>
        <v>0</v>
      </c>
      <c r="AL29" s="193"/>
      <c r="AM29" s="193"/>
      <c r="AN29" s="193"/>
      <c r="AO29" s="193"/>
      <c r="AR29" s="31"/>
    </row>
    <row r="30" spans="1:71" s="3" customFormat="1" ht="14.45" customHeight="1">
      <c r="B30" s="31"/>
      <c r="F30" s="23" t="s">
        <v>36</v>
      </c>
      <c r="L30" s="194">
        <v>0.2</v>
      </c>
      <c r="M30" s="193"/>
      <c r="N30" s="193"/>
      <c r="O30" s="193"/>
      <c r="P30" s="193"/>
      <c r="W30" s="192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 2)</f>
        <v>0</v>
      </c>
      <c r="AL30" s="193"/>
      <c r="AM30" s="193"/>
      <c r="AN30" s="193"/>
      <c r="AO30" s="193"/>
      <c r="AR30" s="31"/>
    </row>
    <row r="31" spans="1:71" s="3" customFormat="1" ht="14.45" hidden="1" customHeight="1">
      <c r="B31" s="31"/>
      <c r="F31" s="23" t="s">
        <v>37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1"/>
    </row>
    <row r="32" spans="1:71" s="3" customFormat="1" ht="14.45" hidden="1" customHeight="1">
      <c r="B32" s="31"/>
      <c r="F32" s="23" t="s">
        <v>38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1"/>
    </row>
    <row r="33" spans="1:57" s="3" customFormat="1" ht="14.45" hidden="1" customHeight="1">
      <c r="B33" s="31"/>
      <c r="F33" s="23" t="s">
        <v>39</v>
      </c>
      <c r="L33" s="194">
        <v>0</v>
      </c>
      <c r="M33" s="193"/>
      <c r="N33" s="193"/>
      <c r="O33" s="193"/>
      <c r="P33" s="193"/>
      <c r="W33" s="192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95" t="s">
        <v>42</v>
      </c>
      <c r="Y35" s="196"/>
      <c r="Z35" s="196"/>
      <c r="AA35" s="196"/>
      <c r="AB35" s="196"/>
      <c r="AC35" s="34"/>
      <c r="AD35" s="34"/>
      <c r="AE35" s="34"/>
      <c r="AF35" s="34"/>
      <c r="AG35" s="34"/>
      <c r="AH35" s="34"/>
      <c r="AI35" s="34"/>
      <c r="AJ35" s="34"/>
      <c r="AK35" s="197">
        <f>SUM(AK26:AK33)</f>
        <v>0</v>
      </c>
      <c r="AL35" s="196"/>
      <c r="AM35" s="196"/>
      <c r="AN35" s="196"/>
      <c r="AO35" s="19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 t="str">
        <f>K5</f>
        <v>14657</v>
      </c>
      <c r="AR84" s="45"/>
    </row>
    <row r="85" spans="1:91" s="5" customFormat="1" ht="36.950000000000003" customHeight="1">
      <c r="B85" s="46"/>
      <c r="C85" s="47" t="s">
        <v>12</v>
      </c>
      <c r="L85" s="183" t="str">
        <f>K6</f>
        <v>Výstavba autobusových zastávok v obci Zemplínske Hradište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Zemplinske Hradište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5" t="str">
        <f>IF(AN8= "","",AN8)</f>
        <v>7. 10. 2020</v>
      </c>
      <c r="AN87" s="18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Obec Zemplinske Hradište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6" t="str">
        <f>IF(E17="","",E17)</f>
        <v xml:space="preserve"> </v>
      </c>
      <c r="AN89" s="187"/>
      <c r="AO89" s="187"/>
      <c r="AP89" s="187"/>
      <c r="AQ89" s="26"/>
      <c r="AR89" s="27"/>
      <c r="AS89" s="188" t="s">
        <v>50</v>
      </c>
      <c r="AT89" s="18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86" t="str">
        <f>IF(E20="","",E20)</f>
        <v xml:space="preserve"> </v>
      </c>
      <c r="AN90" s="187"/>
      <c r="AO90" s="187"/>
      <c r="AP90" s="187"/>
      <c r="AQ90" s="26"/>
      <c r="AR90" s="27"/>
      <c r="AS90" s="190"/>
      <c r="AT90" s="19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0"/>
      <c r="AT91" s="19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8" t="s">
        <v>51</v>
      </c>
      <c r="D92" s="179"/>
      <c r="E92" s="179"/>
      <c r="F92" s="179"/>
      <c r="G92" s="179"/>
      <c r="H92" s="54"/>
      <c r="I92" s="180" t="s">
        <v>52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1" t="s">
        <v>53</v>
      </c>
      <c r="AH92" s="179"/>
      <c r="AI92" s="179"/>
      <c r="AJ92" s="179"/>
      <c r="AK92" s="179"/>
      <c r="AL92" s="179"/>
      <c r="AM92" s="179"/>
      <c r="AN92" s="180" t="s">
        <v>54</v>
      </c>
      <c r="AO92" s="179"/>
      <c r="AP92" s="182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6">
        <f>ROUND(SUM(AG95:AG96),2)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365.08461999999997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16.5" customHeight="1">
      <c r="A95" s="73" t="s">
        <v>74</v>
      </c>
      <c r="B95" s="74"/>
      <c r="C95" s="75"/>
      <c r="D95" s="175" t="s">
        <v>75</v>
      </c>
      <c r="E95" s="175"/>
      <c r="F95" s="175"/>
      <c r="G95" s="175"/>
      <c r="H95" s="175"/>
      <c r="I95" s="76"/>
      <c r="J95" s="175" t="s">
        <v>76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'01 - Zástavka č. 1'!J32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7" t="s">
        <v>77</v>
      </c>
      <c r="AR95" s="74"/>
      <c r="AS95" s="78">
        <v>0</v>
      </c>
      <c r="AT95" s="79">
        <f>ROUND(SUM(AV95:AW95),2)</f>
        <v>0</v>
      </c>
      <c r="AU95" s="80">
        <f>'01 - Zástavka č. 1'!P132</f>
        <v>186.38764303000002</v>
      </c>
      <c r="AV95" s="79">
        <f>'01 - Zástavka č. 1'!J35</f>
        <v>0</v>
      </c>
      <c r="AW95" s="79">
        <f>'01 - Zástavka č. 1'!J36</f>
        <v>0</v>
      </c>
      <c r="AX95" s="79">
        <f>'01 - Zástavka č. 1'!J37</f>
        <v>0</v>
      </c>
      <c r="AY95" s="79">
        <f>'01 - Zástavka č. 1'!J38</f>
        <v>0</v>
      </c>
      <c r="AZ95" s="79">
        <f>'01 - Zástavka č. 1'!F35</f>
        <v>0</v>
      </c>
      <c r="BA95" s="79">
        <f>'01 - Zástavka č. 1'!F36</f>
        <v>0</v>
      </c>
      <c r="BB95" s="79">
        <f>'01 - Zástavka č. 1'!F37</f>
        <v>0</v>
      </c>
      <c r="BC95" s="79">
        <f>'01 - Zástavka č. 1'!F38</f>
        <v>0</v>
      </c>
      <c r="BD95" s="81">
        <f>'01 - Zástavka č. 1'!F39</f>
        <v>0</v>
      </c>
      <c r="BT95" s="82" t="s">
        <v>78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70</v>
      </c>
    </row>
    <row r="96" spans="1:91" s="7" customFormat="1" ht="16.5" customHeight="1">
      <c r="A96" s="73" t="s">
        <v>74</v>
      </c>
      <c r="B96" s="74"/>
      <c r="C96" s="75"/>
      <c r="D96" s="175" t="s">
        <v>80</v>
      </c>
      <c r="E96" s="175"/>
      <c r="F96" s="175"/>
      <c r="G96" s="175"/>
      <c r="H96" s="175"/>
      <c r="I96" s="76"/>
      <c r="J96" s="175" t="s">
        <v>81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3">
        <f>'03 - Zástavka č. 2'!J32</f>
        <v>0</v>
      </c>
      <c r="AH96" s="174"/>
      <c r="AI96" s="174"/>
      <c r="AJ96" s="174"/>
      <c r="AK96" s="174"/>
      <c r="AL96" s="174"/>
      <c r="AM96" s="174"/>
      <c r="AN96" s="173">
        <f>SUM(AG96,AT96)</f>
        <v>0</v>
      </c>
      <c r="AO96" s="174"/>
      <c r="AP96" s="174"/>
      <c r="AQ96" s="77" t="s">
        <v>77</v>
      </c>
      <c r="AR96" s="74"/>
      <c r="AS96" s="83">
        <v>0</v>
      </c>
      <c r="AT96" s="84">
        <f>ROUND(SUM(AV96:AW96),2)</f>
        <v>0</v>
      </c>
      <c r="AU96" s="85">
        <f>'03 - Zástavka č. 2'!P132</f>
        <v>178.69697803000003</v>
      </c>
      <c r="AV96" s="84">
        <f>'03 - Zástavka č. 2'!J35</f>
        <v>0</v>
      </c>
      <c r="AW96" s="84">
        <f>'03 - Zástavka č. 2'!J36</f>
        <v>0</v>
      </c>
      <c r="AX96" s="84">
        <f>'03 - Zástavka č. 2'!J37</f>
        <v>0</v>
      </c>
      <c r="AY96" s="84">
        <f>'03 - Zástavka č. 2'!J38</f>
        <v>0</v>
      </c>
      <c r="AZ96" s="84">
        <f>'03 - Zástavka č. 2'!F35</f>
        <v>0</v>
      </c>
      <c r="BA96" s="84">
        <f>'03 - Zástavka č. 2'!F36</f>
        <v>0</v>
      </c>
      <c r="BB96" s="84">
        <f>'03 - Zástavka č. 2'!F37</f>
        <v>0</v>
      </c>
      <c r="BC96" s="84">
        <f>'03 - Zástavka č. 2'!F38</f>
        <v>0</v>
      </c>
      <c r="BD96" s="86">
        <f>'03 - Zástavka č. 2'!F39</f>
        <v>0</v>
      </c>
      <c r="BT96" s="82" t="s">
        <v>78</v>
      </c>
      <c r="BV96" s="82" t="s">
        <v>72</v>
      </c>
      <c r="BW96" s="82" t="s">
        <v>82</v>
      </c>
      <c r="BX96" s="82" t="s">
        <v>4</v>
      </c>
      <c r="CL96" s="82" t="s">
        <v>1</v>
      </c>
      <c r="CM96" s="82" t="s">
        <v>70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Zástavka č. 1'!C2" display="/" xr:uid="{00000000-0004-0000-0000-000000000000}"/>
    <hyperlink ref="A96" location="'03 - Zástavka č. 2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5"/>
  <sheetViews>
    <sheetView showGridLines="0" topLeftCell="A170" workbookViewId="0">
      <selection activeCell="W137" sqref="W13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6" t="str">
        <f>'Rekapitulácia stavby'!K6</f>
        <v>Výstavba autobusových zastávok v obci Zemplínske Hradište</v>
      </c>
      <c r="F7" s="207"/>
      <c r="G7" s="207"/>
      <c r="H7" s="207"/>
      <c r="L7" s="17"/>
    </row>
    <row r="8" spans="1:46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3" t="s">
        <v>85</v>
      </c>
      <c r="F9" s="205"/>
      <c r="G9" s="205"/>
      <c r="H9" s="20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 t="str">
        <f>'Rekapitulácia stavby'!AN8</f>
        <v>7. 10. 2020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9" t="str">
        <f>'Rekapitulácia stavby'!E14</f>
        <v xml:space="preserve"> </v>
      </c>
      <c r="F18" s="199"/>
      <c r="G18" s="199"/>
      <c r="H18" s="19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01" t="s">
        <v>1</v>
      </c>
      <c r="F27" s="201"/>
      <c r="G27" s="201"/>
      <c r="H27" s="20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1" t="s">
        <v>86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93" t="s">
        <v>87</v>
      </c>
      <c r="E31" s="26"/>
      <c r="F31" s="26"/>
      <c r="G31" s="26"/>
      <c r="H31" s="26"/>
      <c r="I31" s="26"/>
      <c r="J31" s="92">
        <f>J111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5" t="s">
        <v>34</v>
      </c>
      <c r="E35" s="23" t="s">
        <v>35</v>
      </c>
      <c r="F35" s="96">
        <f>ROUND((SUM(BE111:BE112) + SUM(BE132:BE194)),  2)</f>
        <v>0</v>
      </c>
      <c r="G35" s="26"/>
      <c r="H35" s="26"/>
      <c r="I35" s="97">
        <v>0.2</v>
      </c>
      <c r="J35" s="96">
        <f>ROUND(((SUM(BE111:BE112) + SUM(BE132:BE194))*I35),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36</v>
      </c>
      <c r="F36" s="96">
        <f>ROUND((SUM(BF111:BF112) + SUM(BF132:BF194)),  2)</f>
        <v>0</v>
      </c>
      <c r="G36" s="26"/>
      <c r="H36" s="26"/>
      <c r="I36" s="97">
        <v>0.2</v>
      </c>
      <c r="J36" s="96">
        <f>ROUND(((SUM(BF111:BF112) + SUM(BF132:BF194))*I36),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96">
        <f>ROUND((SUM(BG111:BG112) + SUM(BG132:BG194)),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96">
        <f>ROUND((SUM(BH111:BH112) + SUM(BH132:BH194)),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39</v>
      </c>
      <c r="F39" s="96">
        <f>ROUND((SUM(BI111:BI112) + SUM(BI132:BI194)),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6" t="str">
        <f>E7</f>
        <v>Výstavba autobusových zastávok v obci Zemplínske Hradište</v>
      </c>
      <c r="F85" s="207"/>
      <c r="G85" s="207"/>
      <c r="H85" s="20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3" t="str">
        <f>E9</f>
        <v>01 - Zástavka č. 1</v>
      </c>
      <c r="F87" s="205"/>
      <c r="G87" s="205"/>
      <c r="H87" s="20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Zemplinske Hradište</v>
      </c>
      <c r="G89" s="26"/>
      <c r="H89" s="26"/>
      <c r="I89" s="23" t="s">
        <v>17</v>
      </c>
      <c r="J89" s="49" t="str">
        <f>IF(J12="","",J12)</f>
        <v>7. 10. 2020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Obec Zemplinske Hradište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89</v>
      </c>
      <c r="D94" s="98"/>
      <c r="E94" s="98"/>
      <c r="F94" s="98"/>
      <c r="G94" s="98"/>
      <c r="H94" s="98"/>
      <c r="I94" s="98"/>
      <c r="J94" s="107" t="s">
        <v>90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8" t="s">
        <v>91</v>
      </c>
      <c r="D96" s="26"/>
      <c r="E96" s="26"/>
      <c r="F96" s="26"/>
      <c r="G96" s="26"/>
      <c r="H96" s="26"/>
      <c r="I96" s="26"/>
      <c r="J96" s="65">
        <f>J132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5" customHeight="1">
      <c r="B97" s="109"/>
      <c r="D97" s="110" t="s">
        <v>93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1:31" s="10" customFormat="1" ht="19.899999999999999" customHeight="1">
      <c r="B98" s="113"/>
      <c r="D98" s="114" t="s">
        <v>94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1:31" s="10" customFormat="1" ht="19.899999999999999" customHeight="1">
      <c r="B99" s="113"/>
      <c r="D99" s="114" t="s">
        <v>95</v>
      </c>
      <c r="E99" s="115"/>
      <c r="F99" s="115"/>
      <c r="G99" s="115"/>
      <c r="H99" s="115"/>
      <c r="I99" s="115"/>
      <c r="J99" s="116">
        <f>J142</f>
        <v>0</v>
      </c>
      <c r="L99" s="113"/>
    </row>
    <row r="100" spans="1:31" s="10" customFormat="1" ht="19.899999999999999" customHeight="1">
      <c r="B100" s="113"/>
      <c r="D100" s="114" t="s">
        <v>96</v>
      </c>
      <c r="E100" s="115"/>
      <c r="F100" s="115"/>
      <c r="G100" s="115"/>
      <c r="H100" s="115"/>
      <c r="I100" s="115"/>
      <c r="J100" s="116">
        <f>J147</f>
        <v>0</v>
      </c>
      <c r="L100" s="113"/>
    </row>
    <row r="101" spans="1:31" s="10" customFormat="1" ht="19.899999999999999" customHeight="1">
      <c r="B101" s="113"/>
      <c r="D101" s="114" t="s">
        <v>97</v>
      </c>
      <c r="E101" s="115"/>
      <c r="F101" s="115"/>
      <c r="G101" s="115"/>
      <c r="H101" s="115"/>
      <c r="I101" s="115"/>
      <c r="J101" s="116">
        <f>J150</f>
        <v>0</v>
      </c>
      <c r="L101" s="113"/>
    </row>
    <row r="102" spans="1:31" s="10" customFormat="1" ht="19.899999999999999" customHeight="1">
      <c r="B102" s="113"/>
      <c r="D102" s="114" t="s">
        <v>98</v>
      </c>
      <c r="E102" s="115"/>
      <c r="F102" s="115"/>
      <c r="G102" s="115"/>
      <c r="H102" s="115"/>
      <c r="I102" s="115"/>
      <c r="J102" s="116">
        <f>J157</f>
        <v>0</v>
      </c>
      <c r="L102" s="113"/>
    </row>
    <row r="103" spans="1:31" s="10" customFormat="1" ht="19.899999999999999" customHeight="1">
      <c r="B103" s="113"/>
      <c r="D103" s="114" t="s">
        <v>99</v>
      </c>
      <c r="E103" s="115"/>
      <c r="F103" s="115"/>
      <c r="G103" s="115"/>
      <c r="H103" s="115"/>
      <c r="I103" s="115"/>
      <c r="J103" s="116">
        <f>J169</f>
        <v>0</v>
      </c>
      <c r="L103" s="113"/>
    </row>
    <row r="104" spans="1:31" s="9" customFormat="1" ht="24.95" customHeight="1">
      <c r="B104" s="109"/>
      <c r="D104" s="110" t="s">
        <v>100</v>
      </c>
      <c r="E104" s="111"/>
      <c r="F104" s="111"/>
      <c r="G104" s="111"/>
      <c r="H104" s="111"/>
      <c r="I104" s="111"/>
      <c r="J104" s="112">
        <f>J171</f>
        <v>0</v>
      </c>
      <c r="L104" s="109"/>
    </row>
    <row r="105" spans="1:31" s="10" customFormat="1" ht="19.899999999999999" customHeight="1">
      <c r="B105" s="113"/>
      <c r="D105" s="114" t="s">
        <v>101</v>
      </c>
      <c r="E105" s="115"/>
      <c r="F105" s="115"/>
      <c r="G105" s="115"/>
      <c r="H105" s="115"/>
      <c r="I105" s="115"/>
      <c r="J105" s="116">
        <f>J172</f>
        <v>0</v>
      </c>
      <c r="L105" s="113"/>
    </row>
    <row r="106" spans="1:31" s="10" customFormat="1" ht="19.899999999999999" customHeight="1">
      <c r="B106" s="113"/>
      <c r="D106" s="114" t="s">
        <v>102</v>
      </c>
      <c r="E106" s="115"/>
      <c r="F106" s="115"/>
      <c r="G106" s="115"/>
      <c r="H106" s="115"/>
      <c r="I106" s="115"/>
      <c r="J106" s="116">
        <f>J176</f>
        <v>0</v>
      </c>
      <c r="L106" s="113"/>
    </row>
    <row r="107" spans="1:31" s="10" customFormat="1" ht="19.899999999999999" customHeight="1">
      <c r="B107" s="113"/>
      <c r="D107" s="114" t="s">
        <v>103</v>
      </c>
      <c r="E107" s="115"/>
      <c r="F107" s="115"/>
      <c r="G107" s="115"/>
      <c r="H107" s="115"/>
      <c r="I107" s="115"/>
      <c r="J107" s="116">
        <f>J187</f>
        <v>0</v>
      </c>
      <c r="L107" s="113"/>
    </row>
    <row r="108" spans="1:31" s="10" customFormat="1" ht="19.899999999999999" customHeight="1">
      <c r="B108" s="113"/>
      <c r="D108" s="114" t="s">
        <v>104</v>
      </c>
      <c r="E108" s="115"/>
      <c r="F108" s="115"/>
      <c r="G108" s="115"/>
      <c r="H108" s="115"/>
      <c r="I108" s="115"/>
      <c r="J108" s="116">
        <f>J191</f>
        <v>0</v>
      </c>
      <c r="L108" s="113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9.25" customHeight="1">
      <c r="A111" s="26"/>
      <c r="B111" s="27"/>
      <c r="C111" s="108" t="s">
        <v>105</v>
      </c>
      <c r="D111" s="26"/>
      <c r="E111" s="26"/>
      <c r="F111" s="26"/>
      <c r="G111" s="26"/>
      <c r="H111" s="26"/>
      <c r="I111" s="26"/>
      <c r="J111" s="117">
        <v>0</v>
      </c>
      <c r="K111" s="26"/>
      <c r="L111" s="36"/>
      <c r="N111" s="118" t="s">
        <v>34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8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9.25" customHeight="1">
      <c r="A113" s="26"/>
      <c r="B113" s="27"/>
      <c r="C113" s="119" t="s">
        <v>106</v>
      </c>
      <c r="D113" s="98"/>
      <c r="E113" s="98"/>
      <c r="F113" s="98"/>
      <c r="G113" s="98"/>
      <c r="H113" s="98"/>
      <c r="I113" s="98"/>
      <c r="J113" s="120">
        <f>ROUND(J96+J111,2)</f>
        <v>0</v>
      </c>
      <c r="K113" s="98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107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12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6" t="str">
        <f>E7</f>
        <v>Výstavba autobusových zastávok v obci Zemplínske Hradište</v>
      </c>
      <c r="F122" s="207"/>
      <c r="G122" s="207"/>
      <c r="H122" s="207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84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183" t="str">
        <f>E9</f>
        <v>01 - Zástavka č. 1</v>
      </c>
      <c r="F124" s="205"/>
      <c r="G124" s="205"/>
      <c r="H124" s="205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15</v>
      </c>
      <c r="D126" s="26"/>
      <c r="E126" s="26"/>
      <c r="F126" s="21" t="str">
        <f>F12</f>
        <v>Zemplinske Hradište</v>
      </c>
      <c r="G126" s="26"/>
      <c r="H126" s="26"/>
      <c r="I126" s="23" t="s">
        <v>17</v>
      </c>
      <c r="J126" s="49" t="str">
        <f>IF(J12="","",J12)</f>
        <v>7. 10. 2020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19</v>
      </c>
      <c r="D128" s="26"/>
      <c r="E128" s="26"/>
      <c r="F128" s="21" t="str">
        <f>E15</f>
        <v xml:space="preserve">Obec Zemplinske Hradište </v>
      </c>
      <c r="G128" s="26"/>
      <c r="H128" s="26"/>
      <c r="I128" s="23" t="s">
        <v>25</v>
      </c>
      <c r="J128" s="24" t="str">
        <f>E21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23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28</v>
      </c>
      <c r="J129" s="24" t="str">
        <f>E24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21"/>
      <c r="B131" s="122"/>
      <c r="C131" s="123" t="s">
        <v>108</v>
      </c>
      <c r="D131" s="124" t="s">
        <v>55</v>
      </c>
      <c r="E131" s="124" t="s">
        <v>51</v>
      </c>
      <c r="F131" s="124" t="s">
        <v>52</v>
      </c>
      <c r="G131" s="124" t="s">
        <v>109</v>
      </c>
      <c r="H131" s="124" t="s">
        <v>110</v>
      </c>
      <c r="I131" s="124" t="s">
        <v>111</v>
      </c>
      <c r="J131" s="125" t="s">
        <v>90</v>
      </c>
      <c r="K131" s="126" t="s">
        <v>112</v>
      </c>
      <c r="L131" s="127"/>
      <c r="M131" s="56" t="s">
        <v>1</v>
      </c>
      <c r="N131" s="57" t="s">
        <v>34</v>
      </c>
      <c r="O131" s="57" t="s">
        <v>113</v>
      </c>
      <c r="P131" s="57" t="s">
        <v>114</v>
      </c>
      <c r="Q131" s="57" t="s">
        <v>115</v>
      </c>
      <c r="R131" s="57" t="s">
        <v>116</v>
      </c>
      <c r="S131" s="57" t="s">
        <v>117</v>
      </c>
      <c r="T131" s="58" t="s">
        <v>118</v>
      </c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65" s="2" customFormat="1" ht="22.9" customHeight="1">
      <c r="A132" s="26"/>
      <c r="B132" s="27"/>
      <c r="C132" s="63" t="s">
        <v>86</v>
      </c>
      <c r="D132" s="26"/>
      <c r="E132" s="26"/>
      <c r="F132" s="26"/>
      <c r="G132" s="26"/>
      <c r="H132" s="26"/>
      <c r="I132" s="26"/>
      <c r="J132" s="128">
        <f>BK132</f>
        <v>0</v>
      </c>
      <c r="K132" s="26"/>
      <c r="L132" s="27"/>
      <c r="M132" s="59"/>
      <c r="N132" s="50"/>
      <c r="O132" s="60"/>
      <c r="P132" s="129">
        <f>P133+P171</f>
        <v>186.38764303000002</v>
      </c>
      <c r="Q132" s="60"/>
      <c r="R132" s="129">
        <f>R133+R171</f>
        <v>47.29795137</v>
      </c>
      <c r="S132" s="60"/>
      <c r="T132" s="130">
        <f>T133+T171</f>
        <v>3.2412999999999998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69</v>
      </c>
      <c r="AU132" s="14" t="s">
        <v>92</v>
      </c>
      <c r="BK132" s="131">
        <f>BK133+BK171</f>
        <v>0</v>
      </c>
    </row>
    <row r="133" spans="1:65" s="12" customFormat="1" ht="25.9" customHeight="1">
      <c r="B133" s="132"/>
      <c r="D133" s="133" t="s">
        <v>69</v>
      </c>
      <c r="E133" s="134" t="s">
        <v>119</v>
      </c>
      <c r="F133" s="134" t="s">
        <v>120</v>
      </c>
      <c r="J133" s="135">
        <f>BK133</f>
        <v>0</v>
      </c>
      <c r="L133" s="132"/>
      <c r="M133" s="136"/>
      <c r="N133" s="137"/>
      <c r="O133" s="137"/>
      <c r="P133" s="138">
        <f>P134+P142+P147+P150+P157+P169</f>
        <v>94.906597690000012</v>
      </c>
      <c r="Q133" s="137"/>
      <c r="R133" s="138">
        <f>R134+R142+R147+R150+R157+R169</f>
        <v>46.406357329999999</v>
      </c>
      <c r="S133" s="137"/>
      <c r="T133" s="139">
        <f>T134+T142+T147+T150+T157+T169</f>
        <v>3.2412999999999998</v>
      </c>
      <c r="AR133" s="133" t="s">
        <v>78</v>
      </c>
      <c r="AT133" s="140" t="s">
        <v>69</v>
      </c>
      <c r="AU133" s="140" t="s">
        <v>70</v>
      </c>
      <c r="AY133" s="133" t="s">
        <v>121</v>
      </c>
      <c r="BK133" s="141">
        <f>BK134+BK142+BK147+BK150+BK157+BK169</f>
        <v>0</v>
      </c>
    </row>
    <row r="134" spans="1:65" s="12" customFormat="1" ht="22.9" customHeight="1">
      <c r="B134" s="132"/>
      <c r="D134" s="133" t="s">
        <v>69</v>
      </c>
      <c r="E134" s="142" t="s">
        <v>78</v>
      </c>
      <c r="F134" s="142" t="s">
        <v>122</v>
      </c>
      <c r="J134" s="143">
        <f>BK134</f>
        <v>0</v>
      </c>
      <c r="L134" s="132"/>
      <c r="M134" s="136"/>
      <c r="N134" s="137"/>
      <c r="O134" s="137"/>
      <c r="P134" s="138">
        <f>SUM(P135:P141)</f>
        <v>24.001343540000001</v>
      </c>
      <c r="Q134" s="137"/>
      <c r="R134" s="138">
        <f>SUM(R135:R141)</f>
        <v>0</v>
      </c>
      <c r="S134" s="137"/>
      <c r="T134" s="139">
        <f>SUM(T135:T141)</f>
        <v>2.2972999999999999</v>
      </c>
      <c r="AR134" s="133" t="s">
        <v>78</v>
      </c>
      <c r="AT134" s="140" t="s">
        <v>69</v>
      </c>
      <c r="AU134" s="140" t="s">
        <v>78</v>
      </c>
      <c r="AY134" s="133" t="s">
        <v>121</v>
      </c>
      <c r="BK134" s="141">
        <f>SUM(BK135:BK141)</f>
        <v>0</v>
      </c>
    </row>
    <row r="135" spans="1:65" s="2" customFormat="1" ht="24.2" customHeight="1">
      <c r="A135" s="26"/>
      <c r="B135" s="144"/>
      <c r="C135" s="145" t="s">
        <v>78</v>
      </c>
      <c r="D135" s="145" t="s">
        <v>123</v>
      </c>
      <c r="E135" s="146" t="s">
        <v>124</v>
      </c>
      <c r="F135" s="147" t="s">
        <v>125</v>
      </c>
      <c r="G135" s="148" t="s">
        <v>126</v>
      </c>
      <c r="H135" s="149">
        <v>2.5680000000000001</v>
      </c>
      <c r="I135" s="149"/>
      <c r="J135" s="149">
        <f t="shared" ref="J135:J141" si="0">ROUND(I135*H135,3)</f>
        <v>0</v>
      </c>
      <c r="K135" s="150"/>
      <c r="L135" s="27"/>
      <c r="M135" s="151" t="s">
        <v>1</v>
      </c>
      <c r="N135" s="152" t="s">
        <v>36</v>
      </c>
      <c r="O135" s="153">
        <v>1.169</v>
      </c>
      <c r="P135" s="153">
        <f t="shared" ref="P135:P141" si="1">O135*H135</f>
        <v>3.001992</v>
      </c>
      <c r="Q135" s="153">
        <v>0</v>
      </c>
      <c r="R135" s="153">
        <f t="shared" ref="R135:R141" si="2">Q135*H135</f>
        <v>0</v>
      </c>
      <c r="S135" s="153">
        <v>0.22500000000000001</v>
      </c>
      <c r="T135" s="154">
        <f t="shared" ref="T135:T141" si="3">S135*H135</f>
        <v>0.57779999999999998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127</v>
      </c>
      <c r="AT135" s="155" t="s">
        <v>123</v>
      </c>
      <c r="AU135" s="155" t="s">
        <v>128</v>
      </c>
      <c r="AY135" s="14" t="s">
        <v>121</v>
      </c>
      <c r="BE135" s="156">
        <f t="shared" ref="BE135:BE141" si="4">IF(N135="základná",J135,0)</f>
        <v>0</v>
      </c>
      <c r="BF135" s="156">
        <f t="shared" ref="BF135:BF141" si="5">IF(N135="znížená",J135,0)</f>
        <v>0</v>
      </c>
      <c r="BG135" s="156">
        <f t="shared" ref="BG135:BG141" si="6">IF(N135="zákl. prenesená",J135,0)</f>
        <v>0</v>
      </c>
      <c r="BH135" s="156">
        <f t="shared" ref="BH135:BH141" si="7">IF(N135="zníž. prenesená",J135,0)</f>
        <v>0</v>
      </c>
      <c r="BI135" s="156">
        <f t="shared" ref="BI135:BI141" si="8">IF(N135="nulová",J135,0)</f>
        <v>0</v>
      </c>
      <c r="BJ135" s="14" t="s">
        <v>128</v>
      </c>
      <c r="BK135" s="157">
        <f t="shared" ref="BK135:BK141" si="9">ROUND(I135*H135,3)</f>
        <v>0</v>
      </c>
      <c r="BL135" s="14" t="s">
        <v>127</v>
      </c>
      <c r="BM135" s="155" t="s">
        <v>129</v>
      </c>
    </row>
    <row r="136" spans="1:65" s="2" customFormat="1" ht="24.2" customHeight="1">
      <c r="A136" s="26"/>
      <c r="B136" s="144"/>
      <c r="C136" s="145" t="s">
        <v>128</v>
      </c>
      <c r="D136" s="145" t="s">
        <v>123</v>
      </c>
      <c r="E136" s="146" t="s">
        <v>130</v>
      </c>
      <c r="F136" s="147" t="s">
        <v>131</v>
      </c>
      <c r="G136" s="148" t="s">
        <v>126</v>
      </c>
      <c r="H136" s="149">
        <v>9.5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0.35499999999999998</v>
      </c>
      <c r="P136" s="153">
        <f t="shared" si="1"/>
        <v>3.3724999999999996</v>
      </c>
      <c r="Q136" s="153">
        <v>0</v>
      </c>
      <c r="R136" s="153">
        <f t="shared" si="2"/>
        <v>0</v>
      </c>
      <c r="S136" s="153">
        <v>0.18099999999999999</v>
      </c>
      <c r="T136" s="154">
        <f t="shared" si="3"/>
        <v>1.7195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127</v>
      </c>
      <c r="AT136" s="155" t="s">
        <v>123</v>
      </c>
      <c r="AU136" s="155" t="s">
        <v>128</v>
      </c>
      <c r="AY136" s="14" t="s">
        <v>121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128</v>
      </c>
      <c r="BK136" s="157">
        <f t="shared" si="9"/>
        <v>0</v>
      </c>
      <c r="BL136" s="14" t="s">
        <v>127</v>
      </c>
      <c r="BM136" s="155" t="s">
        <v>132</v>
      </c>
    </row>
    <row r="137" spans="1:65" s="2" customFormat="1" ht="24.2" customHeight="1">
      <c r="A137" s="26"/>
      <c r="B137" s="144"/>
      <c r="C137" s="145" t="s">
        <v>133</v>
      </c>
      <c r="D137" s="145" t="s">
        <v>123</v>
      </c>
      <c r="E137" s="146" t="s">
        <v>134</v>
      </c>
      <c r="F137" s="147" t="s">
        <v>135</v>
      </c>
      <c r="G137" s="148" t="s">
        <v>136</v>
      </c>
      <c r="H137" s="149">
        <v>4.95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0.46</v>
      </c>
      <c r="P137" s="153">
        <f t="shared" si="1"/>
        <v>2.2770000000000001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127</v>
      </c>
      <c r="AT137" s="155" t="s">
        <v>123</v>
      </c>
      <c r="AU137" s="155" t="s">
        <v>128</v>
      </c>
      <c r="AY137" s="14" t="s">
        <v>121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128</v>
      </c>
      <c r="BK137" s="157">
        <f t="shared" si="9"/>
        <v>0</v>
      </c>
      <c r="BL137" s="14" t="s">
        <v>127</v>
      </c>
      <c r="BM137" s="155" t="s">
        <v>137</v>
      </c>
    </row>
    <row r="138" spans="1:65" s="2" customFormat="1" ht="24.2" customHeight="1">
      <c r="A138" s="26"/>
      <c r="B138" s="144"/>
      <c r="C138" s="145" t="s">
        <v>127</v>
      </c>
      <c r="D138" s="145" t="s">
        <v>123</v>
      </c>
      <c r="E138" s="146" t="s">
        <v>138</v>
      </c>
      <c r="F138" s="147" t="s">
        <v>139</v>
      </c>
      <c r="G138" s="148" t="s">
        <v>136</v>
      </c>
      <c r="H138" s="149">
        <v>4.95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5.6000000000000001E-2</v>
      </c>
      <c r="P138" s="153">
        <f t="shared" si="1"/>
        <v>0.2772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127</v>
      </c>
      <c r="AT138" s="155" t="s">
        <v>123</v>
      </c>
      <c r="AU138" s="155" t="s">
        <v>128</v>
      </c>
      <c r="AY138" s="14" t="s">
        <v>121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128</v>
      </c>
      <c r="BK138" s="157">
        <f t="shared" si="9"/>
        <v>0</v>
      </c>
      <c r="BL138" s="14" t="s">
        <v>127</v>
      </c>
      <c r="BM138" s="155" t="s">
        <v>140</v>
      </c>
    </row>
    <row r="139" spans="1:65" s="2" customFormat="1" ht="14.45" customHeight="1">
      <c r="A139" s="26"/>
      <c r="B139" s="144"/>
      <c r="C139" s="145" t="s">
        <v>141</v>
      </c>
      <c r="D139" s="145" t="s">
        <v>123</v>
      </c>
      <c r="E139" s="146" t="s">
        <v>142</v>
      </c>
      <c r="F139" s="147" t="s">
        <v>143</v>
      </c>
      <c r="G139" s="148" t="s">
        <v>136</v>
      </c>
      <c r="H139" s="149">
        <v>3.141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3.8503500000000002</v>
      </c>
      <c r="P139" s="153">
        <f t="shared" si="1"/>
        <v>12.093949350000001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127</v>
      </c>
      <c r="AT139" s="155" t="s">
        <v>123</v>
      </c>
      <c r="AU139" s="155" t="s">
        <v>128</v>
      </c>
      <c r="AY139" s="14" t="s">
        <v>121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128</v>
      </c>
      <c r="BK139" s="157">
        <f t="shared" si="9"/>
        <v>0</v>
      </c>
      <c r="BL139" s="14" t="s">
        <v>127</v>
      </c>
      <c r="BM139" s="155" t="s">
        <v>144</v>
      </c>
    </row>
    <row r="140" spans="1:65" s="2" customFormat="1" ht="24.2" customHeight="1">
      <c r="A140" s="26"/>
      <c r="B140" s="144"/>
      <c r="C140" s="145" t="s">
        <v>145</v>
      </c>
      <c r="D140" s="145" t="s">
        <v>123</v>
      </c>
      <c r="E140" s="146" t="s">
        <v>146</v>
      </c>
      <c r="F140" s="147" t="s">
        <v>147</v>
      </c>
      <c r="G140" s="148" t="s">
        <v>136</v>
      </c>
      <c r="H140" s="149">
        <v>3.141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36</v>
      </c>
      <c r="O140" s="153">
        <v>0.77059</v>
      </c>
      <c r="P140" s="153">
        <f t="shared" si="1"/>
        <v>2.4204231900000002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127</v>
      </c>
      <c r="AT140" s="155" t="s">
        <v>123</v>
      </c>
      <c r="AU140" s="155" t="s">
        <v>128</v>
      </c>
      <c r="AY140" s="14" t="s">
        <v>121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128</v>
      </c>
      <c r="BK140" s="157">
        <f t="shared" si="9"/>
        <v>0</v>
      </c>
      <c r="BL140" s="14" t="s">
        <v>127</v>
      </c>
      <c r="BM140" s="155" t="s">
        <v>148</v>
      </c>
    </row>
    <row r="141" spans="1:65" s="2" customFormat="1" ht="24.2" customHeight="1">
      <c r="A141" s="26"/>
      <c r="B141" s="144"/>
      <c r="C141" s="145" t="s">
        <v>149</v>
      </c>
      <c r="D141" s="145" t="s">
        <v>123</v>
      </c>
      <c r="E141" s="146" t="s">
        <v>150</v>
      </c>
      <c r="F141" s="147" t="s">
        <v>151</v>
      </c>
      <c r="G141" s="148" t="s">
        <v>136</v>
      </c>
      <c r="H141" s="149">
        <v>8.0909999999999993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36</v>
      </c>
      <c r="O141" s="153">
        <v>6.9000000000000006E-2</v>
      </c>
      <c r="P141" s="153">
        <f t="shared" si="1"/>
        <v>0.55827899999999997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127</v>
      </c>
      <c r="AT141" s="155" t="s">
        <v>123</v>
      </c>
      <c r="AU141" s="155" t="s">
        <v>128</v>
      </c>
      <c r="AY141" s="14" t="s">
        <v>121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128</v>
      </c>
      <c r="BK141" s="157">
        <f t="shared" si="9"/>
        <v>0</v>
      </c>
      <c r="BL141" s="14" t="s">
        <v>127</v>
      </c>
      <c r="BM141" s="155" t="s">
        <v>152</v>
      </c>
    </row>
    <row r="142" spans="1:65" s="12" customFormat="1" ht="22.9" customHeight="1">
      <c r="B142" s="132"/>
      <c r="D142" s="133" t="s">
        <v>69</v>
      </c>
      <c r="E142" s="142" t="s">
        <v>128</v>
      </c>
      <c r="F142" s="142" t="s">
        <v>153</v>
      </c>
      <c r="J142" s="143">
        <f>BK142</f>
        <v>0</v>
      </c>
      <c r="L142" s="132"/>
      <c r="M142" s="136"/>
      <c r="N142" s="137"/>
      <c r="O142" s="137"/>
      <c r="P142" s="138">
        <f>SUM(P143:P146)</f>
        <v>6.2353771499999997</v>
      </c>
      <c r="Q142" s="137"/>
      <c r="R142" s="138">
        <f>SUM(R143:R146)</f>
        <v>18.953062200000002</v>
      </c>
      <c r="S142" s="137"/>
      <c r="T142" s="139">
        <f>SUM(T143:T146)</f>
        <v>0</v>
      </c>
      <c r="AR142" s="133" t="s">
        <v>78</v>
      </c>
      <c r="AT142" s="140" t="s">
        <v>69</v>
      </c>
      <c r="AU142" s="140" t="s">
        <v>78</v>
      </c>
      <c r="AY142" s="133" t="s">
        <v>121</v>
      </c>
      <c r="BK142" s="141">
        <f>SUM(BK143:BK146)</f>
        <v>0</v>
      </c>
    </row>
    <row r="143" spans="1:65" s="2" customFormat="1" ht="24.2" customHeight="1">
      <c r="A143" s="26"/>
      <c r="B143" s="144"/>
      <c r="C143" s="145" t="s">
        <v>154</v>
      </c>
      <c r="D143" s="145" t="s">
        <v>123</v>
      </c>
      <c r="E143" s="146" t="s">
        <v>155</v>
      </c>
      <c r="F143" s="147" t="s">
        <v>156</v>
      </c>
      <c r="G143" s="148" t="s">
        <v>136</v>
      </c>
      <c r="H143" s="149">
        <v>2.0529999999999999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1.0968</v>
      </c>
      <c r="P143" s="153">
        <f>O143*H143</f>
        <v>2.2517304</v>
      </c>
      <c r="Q143" s="153">
        <v>2.0699999999999998</v>
      </c>
      <c r="R143" s="153">
        <f>Q143*H143</f>
        <v>4.2497099999999994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127</v>
      </c>
      <c r="AT143" s="155" t="s">
        <v>123</v>
      </c>
      <c r="AU143" s="155" t="s">
        <v>128</v>
      </c>
      <c r="AY143" s="14" t="s">
        <v>121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128</v>
      </c>
      <c r="BK143" s="157">
        <f>ROUND(I143*H143,3)</f>
        <v>0</v>
      </c>
      <c r="BL143" s="14" t="s">
        <v>127</v>
      </c>
      <c r="BM143" s="155" t="s">
        <v>157</v>
      </c>
    </row>
    <row r="144" spans="1:65" s="2" customFormat="1" ht="14.45" customHeight="1">
      <c r="A144" s="26"/>
      <c r="B144" s="144"/>
      <c r="C144" s="145" t="s">
        <v>158</v>
      </c>
      <c r="D144" s="145" t="s">
        <v>123</v>
      </c>
      <c r="E144" s="146" t="s">
        <v>159</v>
      </c>
      <c r="F144" s="147" t="s">
        <v>160</v>
      </c>
      <c r="G144" s="148" t="s">
        <v>136</v>
      </c>
      <c r="H144" s="149">
        <v>6.085</v>
      </c>
      <c r="I144" s="149"/>
      <c r="J144" s="149">
        <f>ROUND(I144*H144,3)</f>
        <v>0</v>
      </c>
      <c r="K144" s="150"/>
      <c r="L144" s="27"/>
      <c r="M144" s="151" t="s">
        <v>1</v>
      </c>
      <c r="N144" s="152" t="s">
        <v>36</v>
      </c>
      <c r="O144" s="153">
        <v>0.58055000000000001</v>
      </c>
      <c r="P144" s="153">
        <f>O144*H144</f>
        <v>3.5326467500000001</v>
      </c>
      <c r="Q144" s="153">
        <v>2.4157199999999999</v>
      </c>
      <c r="R144" s="153">
        <f>Q144*H144</f>
        <v>14.6996562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127</v>
      </c>
      <c r="AT144" s="155" t="s">
        <v>123</v>
      </c>
      <c r="AU144" s="155" t="s">
        <v>128</v>
      </c>
      <c r="AY144" s="14" t="s">
        <v>121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128</v>
      </c>
      <c r="BK144" s="157">
        <f>ROUND(I144*H144,3)</f>
        <v>0</v>
      </c>
      <c r="BL144" s="14" t="s">
        <v>127</v>
      </c>
      <c r="BM144" s="155" t="s">
        <v>161</v>
      </c>
    </row>
    <row r="145" spans="1:65" s="2" customFormat="1" ht="24.2" customHeight="1">
      <c r="A145" s="26"/>
      <c r="B145" s="144"/>
      <c r="C145" s="145" t="s">
        <v>162</v>
      </c>
      <c r="D145" s="145" t="s">
        <v>123</v>
      </c>
      <c r="E145" s="146" t="s">
        <v>163</v>
      </c>
      <c r="F145" s="147" t="s">
        <v>164</v>
      </c>
      <c r="G145" s="148" t="s">
        <v>126</v>
      </c>
      <c r="H145" s="149">
        <v>11</v>
      </c>
      <c r="I145" s="149"/>
      <c r="J145" s="149">
        <f>ROUND(I145*H145,3)</f>
        <v>0</v>
      </c>
      <c r="K145" s="150"/>
      <c r="L145" s="27"/>
      <c r="M145" s="151" t="s">
        <v>1</v>
      </c>
      <c r="N145" s="152" t="s">
        <v>36</v>
      </c>
      <c r="O145" s="153">
        <v>4.1000000000000002E-2</v>
      </c>
      <c r="P145" s="153">
        <f>O145*H145</f>
        <v>0.45100000000000001</v>
      </c>
      <c r="Q145" s="153">
        <v>3.0000000000000001E-5</v>
      </c>
      <c r="R145" s="153">
        <f>Q145*H145</f>
        <v>3.3E-4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127</v>
      </c>
      <c r="AT145" s="155" t="s">
        <v>123</v>
      </c>
      <c r="AU145" s="155" t="s">
        <v>128</v>
      </c>
      <c r="AY145" s="14" t="s">
        <v>121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128</v>
      </c>
      <c r="BK145" s="157">
        <f>ROUND(I145*H145,3)</f>
        <v>0</v>
      </c>
      <c r="BL145" s="14" t="s">
        <v>127</v>
      </c>
      <c r="BM145" s="155" t="s">
        <v>165</v>
      </c>
    </row>
    <row r="146" spans="1:65" s="2" customFormat="1" ht="14.45" customHeight="1">
      <c r="A146" s="26"/>
      <c r="B146" s="144"/>
      <c r="C146" s="158" t="s">
        <v>166</v>
      </c>
      <c r="D146" s="158" t="s">
        <v>167</v>
      </c>
      <c r="E146" s="159" t="s">
        <v>168</v>
      </c>
      <c r="F146" s="160" t="s">
        <v>169</v>
      </c>
      <c r="G146" s="161" t="s">
        <v>126</v>
      </c>
      <c r="H146" s="162">
        <v>11.22</v>
      </c>
      <c r="I146" s="162"/>
      <c r="J146" s="162">
        <f>ROUND(I146*H146,3)</f>
        <v>0</v>
      </c>
      <c r="K146" s="163"/>
      <c r="L146" s="164"/>
      <c r="M146" s="165" t="s">
        <v>1</v>
      </c>
      <c r="N146" s="166" t="s">
        <v>36</v>
      </c>
      <c r="O146" s="153">
        <v>0</v>
      </c>
      <c r="P146" s="153">
        <f>O146*H146</f>
        <v>0</v>
      </c>
      <c r="Q146" s="153">
        <v>2.9999999999999997E-4</v>
      </c>
      <c r="R146" s="153">
        <f>Q146*H146</f>
        <v>3.3660000000000001E-3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154</v>
      </c>
      <c r="AT146" s="155" t="s">
        <v>167</v>
      </c>
      <c r="AU146" s="155" t="s">
        <v>128</v>
      </c>
      <c r="AY146" s="14" t="s">
        <v>121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128</v>
      </c>
      <c r="BK146" s="157">
        <f>ROUND(I146*H146,3)</f>
        <v>0</v>
      </c>
      <c r="BL146" s="14" t="s">
        <v>127</v>
      </c>
      <c r="BM146" s="155" t="s">
        <v>170</v>
      </c>
    </row>
    <row r="147" spans="1:65" s="12" customFormat="1" ht="22.9" customHeight="1">
      <c r="B147" s="132"/>
      <c r="D147" s="133" t="s">
        <v>69</v>
      </c>
      <c r="E147" s="142" t="s">
        <v>133</v>
      </c>
      <c r="F147" s="142" t="s">
        <v>171</v>
      </c>
      <c r="J147" s="143">
        <f>BK147</f>
        <v>0</v>
      </c>
      <c r="L147" s="132"/>
      <c r="M147" s="136"/>
      <c r="N147" s="137"/>
      <c r="O147" s="137"/>
      <c r="P147" s="138">
        <f>SUM(P148:P149)</f>
        <v>11.254592000000001</v>
      </c>
      <c r="Q147" s="137"/>
      <c r="R147" s="138">
        <f>SUM(R148:R149)</f>
        <v>4.0215084000000001</v>
      </c>
      <c r="S147" s="137"/>
      <c r="T147" s="139">
        <f>SUM(T148:T149)</f>
        <v>0</v>
      </c>
      <c r="AR147" s="133" t="s">
        <v>78</v>
      </c>
      <c r="AT147" s="140" t="s">
        <v>69</v>
      </c>
      <c r="AU147" s="140" t="s">
        <v>78</v>
      </c>
      <c r="AY147" s="133" t="s">
        <v>121</v>
      </c>
      <c r="BK147" s="141">
        <f>SUM(BK148:BK149)</f>
        <v>0</v>
      </c>
    </row>
    <row r="148" spans="1:65" s="2" customFormat="1" ht="24.2" customHeight="1">
      <c r="A148" s="26"/>
      <c r="B148" s="144"/>
      <c r="C148" s="145" t="s">
        <v>172</v>
      </c>
      <c r="D148" s="145" t="s">
        <v>123</v>
      </c>
      <c r="E148" s="146" t="s">
        <v>173</v>
      </c>
      <c r="F148" s="147" t="s">
        <v>174</v>
      </c>
      <c r="G148" s="148" t="s">
        <v>136</v>
      </c>
      <c r="H148" s="149">
        <v>2.98</v>
      </c>
      <c r="I148" s="149"/>
      <c r="J148" s="149">
        <f>ROUND(I148*H148,3)</f>
        <v>0</v>
      </c>
      <c r="K148" s="150"/>
      <c r="L148" s="27"/>
      <c r="M148" s="151" t="s">
        <v>1</v>
      </c>
      <c r="N148" s="152" t="s">
        <v>36</v>
      </c>
      <c r="O148" s="153">
        <v>3.456</v>
      </c>
      <c r="P148" s="153">
        <f>O148*H148</f>
        <v>10.29888</v>
      </c>
      <c r="Q148" s="153">
        <v>1.3279799999999999</v>
      </c>
      <c r="R148" s="153">
        <f>Q148*H148</f>
        <v>3.9573803999999999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127</v>
      </c>
      <c r="AT148" s="155" t="s">
        <v>123</v>
      </c>
      <c r="AU148" s="155" t="s">
        <v>128</v>
      </c>
      <c r="AY148" s="14" t="s">
        <v>121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128</v>
      </c>
      <c r="BK148" s="157">
        <f>ROUND(I148*H148,3)</f>
        <v>0</v>
      </c>
      <c r="BL148" s="14" t="s">
        <v>127</v>
      </c>
      <c r="BM148" s="155" t="s">
        <v>175</v>
      </c>
    </row>
    <row r="149" spans="1:65" s="2" customFormat="1" ht="24.2" customHeight="1">
      <c r="A149" s="26"/>
      <c r="B149" s="144"/>
      <c r="C149" s="145" t="s">
        <v>176</v>
      </c>
      <c r="D149" s="145" t="s">
        <v>123</v>
      </c>
      <c r="E149" s="146" t="s">
        <v>177</v>
      </c>
      <c r="F149" s="147" t="s">
        <v>178</v>
      </c>
      <c r="G149" s="148" t="s">
        <v>179</v>
      </c>
      <c r="H149" s="149">
        <v>6.4000000000000001E-2</v>
      </c>
      <c r="I149" s="149"/>
      <c r="J149" s="149">
        <f>ROUND(I149*H149,3)</f>
        <v>0</v>
      </c>
      <c r="K149" s="150"/>
      <c r="L149" s="27"/>
      <c r="M149" s="151" t="s">
        <v>1</v>
      </c>
      <c r="N149" s="152" t="s">
        <v>36</v>
      </c>
      <c r="O149" s="153">
        <v>14.933</v>
      </c>
      <c r="P149" s="153">
        <f>O149*H149</f>
        <v>0.95571200000000001</v>
      </c>
      <c r="Q149" s="153">
        <v>1.002</v>
      </c>
      <c r="R149" s="153">
        <f>Q149*H149</f>
        <v>6.4128000000000004E-2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127</v>
      </c>
      <c r="AT149" s="155" t="s">
        <v>123</v>
      </c>
      <c r="AU149" s="155" t="s">
        <v>128</v>
      </c>
      <c r="AY149" s="14" t="s">
        <v>121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128</v>
      </c>
      <c r="BK149" s="157">
        <f>ROUND(I149*H149,3)</f>
        <v>0</v>
      </c>
      <c r="BL149" s="14" t="s">
        <v>127</v>
      </c>
      <c r="BM149" s="155" t="s">
        <v>180</v>
      </c>
    </row>
    <row r="150" spans="1:65" s="12" customFormat="1" ht="22.9" customHeight="1">
      <c r="B150" s="132"/>
      <c r="D150" s="133" t="s">
        <v>69</v>
      </c>
      <c r="E150" s="142" t="s">
        <v>141</v>
      </c>
      <c r="F150" s="142" t="s">
        <v>181</v>
      </c>
      <c r="J150" s="143">
        <f>BK150</f>
        <v>0</v>
      </c>
      <c r="L150" s="132"/>
      <c r="M150" s="136"/>
      <c r="N150" s="137"/>
      <c r="O150" s="137"/>
      <c r="P150" s="138">
        <f>SUM(P151:P156)</f>
        <v>9.2997700000000005</v>
      </c>
      <c r="Q150" s="137"/>
      <c r="R150" s="138">
        <f>SUM(R151:R156)</f>
        <v>14.879875</v>
      </c>
      <c r="S150" s="137"/>
      <c r="T150" s="139">
        <f>SUM(T151:T156)</f>
        <v>0</v>
      </c>
      <c r="AR150" s="133" t="s">
        <v>78</v>
      </c>
      <c r="AT150" s="140" t="s">
        <v>69</v>
      </c>
      <c r="AU150" s="140" t="s">
        <v>78</v>
      </c>
      <c r="AY150" s="133" t="s">
        <v>121</v>
      </c>
      <c r="BK150" s="141">
        <f>SUM(BK151:BK156)</f>
        <v>0</v>
      </c>
    </row>
    <row r="151" spans="1:65" s="2" customFormat="1" ht="24.2" customHeight="1">
      <c r="A151" s="26"/>
      <c r="B151" s="144"/>
      <c r="C151" s="145" t="s">
        <v>182</v>
      </c>
      <c r="D151" s="145" t="s">
        <v>123</v>
      </c>
      <c r="E151" s="146" t="s">
        <v>183</v>
      </c>
      <c r="F151" s="147" t="s">
        <v>184</v>
      </c>
      <c r="G151" s="148" t="s">
        <v>126</v>
      </c>
      <c r="H151" s="149">
        <v>11</v>
      </c>
      <c r="I151" s="149"/>
      <c r="J151" s="149">
        <f t="shared" ref="J151:J156" si="10">ROUND(I151*H151,3)</f>
        <v>0</v>
      </c>
      <c r="K151" s="150"/>
      <c r="L151" s="27"/>
      <c r="M151" s="151" t="s">
        <v>1</v>
      </c>
      <c r="N151" s="152" t="s">
        <v>36</v>
      </c>
      <c r="O151" s="153">
        <v>5.3120000000000001E-2</v>
      </c>
      <c r="P151" s="153">
        <f t="shared" ref="P151:P156" si="11">O151*H151</f>
        <v>0.58431999999999995</v>
      </c>
      <c r="Q151" s="153">
        <v>0.36834</v>
      </c>
      <c r="R151" s="153">
        <f t="shared" ref="R151:R156" si="12">Q151*H151</f>
        <v>4.0517399999999997</v>
      </c>
      <c r="S151" s="153">
        <v>0</v>
      </c>
      <c r="T151" s="154">
        <f t="shared" ref="T151:T156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127</v>
      </c>
      <c r="AT151" s="155" t="s">
        <v>123</v>
      </c>
      <c r="AU151" s="155" t="s">
        <v>128</v>
      </c>
      <c r="AY151" s="14" t="s">
        <v>121</v>
      </c>
      <c r="BE151" s="156">
        <f t="shared" ref="BE151:BE156" si="14">IF(N151="základná",J151,0)</f>
        <v>0</v>
      </c>
      <c r="BF151" s="156">
        <f t="shared" ref="BF151:BF156" si="15">IF(N151="znížená",J151,0)</f>
        <v>0</v>
      </c>
      <c r="BG151" s="156">
        <f t="shared" ref="BG151:BG156" si="16">IF(N151="zákl. prenesená",J151,0)</f>
        <v>0</v>
      </c>
      <c r="BH151" s="156">
        <f t="shared" ref="BH151:BH156" si="17">IF(N151="zníž. prenesená",J151,0)</f>
        <v>0</v>
      </c>
      <c r="BI151" s="156">
        <f t="shared" ref="BI151:BI156" si="18">IF(N151="nulová",J151,0)</f>
        <v>0</v>
      </c>
      <c r="BJ151" s="14" t="s">
        <v>128</v>
      </c>
      <c r="BK151" s="157">
        <f t="shared" ref="BK151:BK156" si="19">ROUND(I151*H151,3)</f>
        <v>0</v>
      </c>
      <c r="BL151" s="14" t="s">
        <v>127</v>
      </c>
      <c r="BM151" s="155" t="s">
        <v>185</v>
      </c>
    </row>
    <row r="152" spans="1:65" s="2" customFormat="1" ht="24.2" customHeight="1">
      <c r="A152" s="26"/>
      <c r="B152" s="144"/>
      <c r="C152" s="145" t="s">
        <v>186</v>
      </c>
      <c r="D152" s="145" t="s">
        <v>123</v>
      </c>
      <c r="E152" s="146" t="s">
        <v>187</v>
      </c>
      <c r="F152" s="147" t="s">
        <v>188</v>
      </c>
      <c r="G152" s="148" t="s">
        <v>126</v>
      </c>
      <c r="H152" s="149">
        <v>11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36</v>
      </c>
      <c r="O152" s="153">
        <v>2.3120000000000002E-2</v>
      </c>
      <c r="P152" s="153">
        <f t="shared" si="11"/>
        <v>0.25431999999999999</v>
      </c>
      <c r="Q152" s="153">
        <v>0.38624999999999998</v>
      </c>
      <c r="R152" s="153">
        <f t="shared" si="12"/>
        <v>4.2487499999999994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127</v>
      </c>
      <c r="AT152" s="155" t="s">
        <v>123</v>
      </c>
      <c r="AU152" s="155" t="s">
        <v>128</v>
      </c>
      <c r="AY152" s="14" t="s">
        <v>121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128</v>
      </c>
      <c r="BK152" s="157">
        <f t="shared" si="19"/>
        <v>0</v>
      </c>
      <c r="BL152" s="14" t="s">
        <v>127</v>
      </c>
      <c r="BM152" s="155" t="s">
        <v>189</v>
      </c>
    </row>
    <row r="153" spans="1:65" s="2" customFormat="1" ht="24.2" customHeight="1">
      <c r="A153" s="26"/>
      <c r="B153" s="144"/>
      <c r="C153" s="145" t="s">
        <v>190</v>
      </c>
      <c r="D153" s="145" t="s">
        <v>123</v>
      </c>
      <c r="E153" s="146" t="s">
        <v>191</v>
      </c>
      <c r="F153" s="147" t="s">
        <v>192</v>
      </c>
      <c r="G153" s="148" t="s">
        <v>126</v>
      </c>
      <c r="H153" s="149">
        <v>11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36</v>
      </c>
      <c r="O153" s="153">
        <v>8.3000000000000004E-2</v>
      </c>
      <c r="P153" s="153">
        <f t="shared" si="11"/>
        <v>0.91300000000000003</v>
      </c>
      <c r="Q153" s="153">
        <v>0.15559000000000001</v>
      </c>
      <c r="R153" s="153">
        <f t="shared" si="12"/>
        <v>1.71149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127</v>
      </c>
      <c r="AT153" s="155" t="s">
        <v>123</v>
      </c>
      <c r="AU153" s="155" t="s">
        <v>128</v>
      </c>
      <c r="AY153" s="14" t="s">
        <v>121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128</v>
      </c>
      <c r="BK153" s="157">
        <f t="shared" si="19"/>
        <v>0</v>
      </c>
      <c r="BL153" s="14" t="s">
        <v>127</v>
      </c>
      <c r="BM153" s="155" t="s">
        <v>193</v>
      </c>
    </row>
    <row r="154" spans="1:65" s="2" customFormat="1" ht="37.9" customHeight="1">
      <c r="A154" s="26"/>
      <c r="B154" s="144"/>
      <c r="C154" s="145" t="s">
        <v>194</v>
      </c>
      <c r="D154" s="145" t="s">
        <v>123</v>
      </c>
      <c r="E154" s="146" t="s">
        <v>195</v>
      </c>
      <c r="F154" s="147" t="s">
        <v>196</v>
      </c>
      <c r="G154" s="148" t="s">
        <v>126</v>
      </c>
      <c r="H154" s="149">
        <v>9.5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36</v>
      </c>
      <c r="O154" s="153">
        <v>2.4119999999999999E-2</v>
      </c>
      <c r="P154" s="153">
        <f t="shared" si="11"/>
        <v>0.22913999999999998</v>
      </c>
      <c r="Q154" s="153">
        <v>0.28731000000000001</v>
      </c>
      <c r="R154" s="153">
        <f t="shared" si="12"/>
        <v>2.7294450000000001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127</v>
      </c>
      <c r="AT154" s="155" t="s">
        <v>123</v>
      </c>
      <c r="AU154" s="155" t="s">
        <v>128</v>
      </c>
      <c r="AY154" s="14" t="s">
        <v>121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128</v>
      </c>
      <c r="BK154" s="157">
        <f t="shared" si="19"/>
        <v>0</v>
      </c>
      <c r="BL154" s="14" t="s">
        <v>127</v>
      </c>
      <c r="BM154" s="155" t="s">
        <v>197</v>
      </c>
    </row>
    <row r="155" spans="1:65" s="2" customFormat="1" ht="37.9" customHeight="1">
      <c r="A155" s="26"/>
      <c r="B155" s="144"/>
      <c r="C155" s="145" t="s">
        <v>198</v>
      </c>
      <c r="D155" s="145" t="s">
        <v>123</v>
      </c>
      <c r="E155" s="146" t="s">
        <v>199</v>
      </c>
      <c r="F155" s="147" t="s">
        <v>200</v>
      </c>
      <c r="G155" s="148" t="s">
        <v>126</v>
      </c>
      <c r="H155" s="149">
        <v>9.5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36</v>
      </c>
      <c r="O155" s="153">
        <v>0.77041999999999999</v>
      </c>
      <c r="P155" s="153">
        <f t="shared" si="11"/>
        <v>7.3189900000000003</v>
      </c>
      <c r="Q155" s="153">
        <v>9.2499999999999999E-2</v>
      </c>
      <c r="R155" s="153">
        <f t="shared" si="12"/>
        <v>0.87875000000000003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127</v>
      </c>
      <c r="AT155" s="155" t="s">
        <v>123</v>
      </c>
      <c r="AU155" s="155" t="s">
        <v>128</v>
      </c>
      <c r="AY155" s="14" t="s">
        <v>121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128</v>
      </c>
      <c r="BK155" s="157">
        <f t="shared" si="19"/>
        <v>0</v>
      </c>
      <c r="BL155" s="14" t="s">
        <v>127</v>
      </c>
      <c r="BM155" s="155" t="s">
        <v>201</v>
      </c>
    </row>
    <row r="156" spans="1:65" s="2" customFormat="1" ht="24.2" customHeight="1">
      <c r="A156" s="26"/>
      <c r="B156" s="144"/>
      <c r="C156" s="158" t="s">
        <v>202</v>
      </c>
      <c r="D156" s="158" t="s">
        <v>167</v>
      </c>
      <c r="E156" s="159" t="s">
        <v>203</v>
      </c>
      <c r="F156" s="160" t="s">
        <v>204</v>
      </c>
      <c r="G156" s="161" t="s">
        <v>126</v>
      </c>
      <c r="H156" s="162">
        <v>9.69</v>
      </c>
      <c r="I156" s="162"/>
      <c r="J156" s="162">
        <f t="shared" si="10"/>
        <v>0</v>
      </c>
      <c r="K156" s="163"/>
      <c r="L156" s="164"/>
      <c r="M156" s="165" t="s">
        <v>1</v>
      </c>
      <c r="N156" s="166" t="s">
        <v>36</v>
      </c>
      <c r="O156" s="153">
        <v>0</v>
      </c>
      <c r="P156" s="153">
        <f t="shared" si="11"/>
        <v>0</v>
      </c>
      <c r="Q156" s="153">
        <v>0.13</v>
      </c>
      <c r="R156" s="153">
        <f t="shared" si="12"/>
        <v>1.2597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154</v>
      </c>
      <c r="AT156" s="155" t="s">
        <v>167</v>
      </c>
      <c r="AU156" s="155" t="s">
        <v>128</v>
      </c>
      <c r="AY156" s="14" t="s">
        <v>121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128</v>
      </c>
      <c r="BK156" s="157">
        <f t="shared" si="19"/>
        <v>0</v>
      </c>
      <c r="BL156" s="14" t="s">
        <v>127</v>
      </c>
      <c r="BM156" s="155" t="s">
        <v>205</v>
      </c>
    </row>
    <row r="157" spans="1:65" s="12" customFormat="1" ht="22.9" customHeight="1">
      <c r="B157" s="132"/>
      <c r="D157" s="133" t="s">
        <v>69</v>
      </c>
      <c r="E157" s="142" t="s">
        <v>158</v>
      </c>
      <c r="F157" s="142" t="s">
        <v>206</v>
      </c>
      <c r="J157" s="143">
        <f>BK157</f>
        <v>0</v>
      </c>
      <c r="L157" s="132"/>
      <c r="M157" s="136"/>
      <c r="N157" s="137"/>
      <c r="O157" s="137"/>
      <c r="P157" s="138">
        <f>SUM(P158:P168)</f>
        <v>25.877957000000002</v>
      </c>
      <c r="Q157" s="137"/>
      <c r="R157" s="138">
        <f>SUM(R158:R168)</f>
        <v>8.5519117300000023</v>
      </c>
      <c r="S157" s="137"/>
      <c r="T157" s="139">
        <f>SUM(T158:T168)</f>
        <v>0.94399999999999995</v>
      </c>
      <c r="AR157" s="133" t="s">
        <v>78</v>
      </c>
      <c r="AT157" s="140" t="s">
        <v>69</v>
      </c>
      <c r="AU157" s="140" t="s">
        <v>78</v>
      </c>
      <c r="AY157" s="133" t="s">
        <v>121</v>
      </c>
      <c r="BK157" s="141">
        <f>SUM(BK158:BK168)</f>
        <v>0</v>
      </c>
    </row>
    <row r="158" spans="1:65" s="2" customFormat="1" ht="24.2" customHeight="1">
      <c r="A158" s="26"/>
      <c r="B158" s="144"/>
      <c r="C158" s="145" t="s">
        <v>7</v>
      </c>
      <c r="D158" s="145" t="s">
        <v>123</v>
      </c>
      <c r="E158" s="146" t="s">
        <v>207</v>
      </c>
      <c r="F158" s="147" t="s">
        <v>208</v>
      </c>
      <c r="G158" s="148" t="s">
        <v>209</v>
      </c>
      <c r="H158" s="149">
        <v>23</v>
      </c>
      <c r="I158" s="149"/>
      <c r="J158" s="149">
        <f t="shared" ref="J158:J168" si="20">ROUND(I158*H158,3)</f>
        <v>0</v>
      </c>
      <c r="K158" s="150"/>
      <c r="L158" s="27"/>
      <c r="M158" s="151" t="s">
        <v>1</v>
      </c>
      <c r="N158" s="152" t="s">
        <v>36</v>
      </c>
      <c r="O158" s="153">
        <v>0.27</v>
      </c>
      <c r="P158" s="153">
        <f t="shared" ref="P158:P168" si="21">O158*H158</f>
        <v>6.2100000000000009</v>
      </c>
      <c r="Q158" s="153">
        <v>0.1459</v>
      </c>
      <c r="R158" s="153">
        <f t="shared" ref="R158:R168" si="22">Q158*H158</f>
        <v>3.3557000000000001</v>
      </c>
      <c r="S158" s="153">
        <v>0</v>
      </c>
      <c r="T158" s="154">
        <f t="shared" ref="T158:T168" si="2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127</v>
      </c>
      <c r="AT158" s="155" t="s">
        <v>123</v>
      </c>
      <c r="AU158" s="155" t="s">
        <v>128</v>
      </c>
      <c r="AY158" s="14" t="s">
        <v>121</v>
      </c>
      <c r="BE158" s="156">
        <f t="shared" ref="BE158:BE168" si="24">IF(N158="základná",J158,0)</f>
        <v>0</v>
      </c>
      <c r="BF158" s="156">
        <f t="shared" ref="BF158:BF168" si="25">IF(N158="znížená",J158,0)</f>
        <v>0</v>
      </c>
      <c r="BG158" s="156">
        <f t="shared" ref="BG158:BG168" si="26">IF(N158="zákl. prenesená",J158,0)</f>
        <v>0</v>
      </c>
      <c r="BH158" s="156">
        <f t="shared" ref="BH158:BH168" si="27">IF(N158="zníž. prenesená",J158,0)</f>
        <v>0</v>
      </c>
      <c r="BI158" s="156">
        <f t="shared" ref="BI158:BI168" si="28">IF(N158="nulová",J158,0)</f>
        <v>0</v>
      </c>
      <c r="BJ158" s="14" t="s">
        <v>128</v>
      </c>
      <c r="BK158" s="157">
        <f t="shared" ref="BK158:BK168" si="29">ROUND(I158*H158,3)</f>
        <v>0</v>
      </c>
      <c r="BL158" s="14" t="s">
        <v>127</v>
      </c>
      <c r="BM158" s="155" t="s">
        <v>210</v>
      </c>
    </row>
    <row r="159" spans="1:65" s="2" customFormat="1" ht="24.2" customHeight="1">
      <c r="A159" s="26"/>
      <c r="B159" s="144"/>
      <c r="C159" s="158" t="s">
        <v>211</v>
      </c>
      <c r="D159" s="158" t="s">
        <v>167</v>
      </c>
      <c r="E159" s="159" t="s">
        <v>212</v>
      </c>
      <c r="F159" s="160" t="s">
        <v>213</v>
      </c>
      <c r="G159" s="161" t="s">
        <v>214</v>
      </c>
      <c r="H159" s="162">
        <v>23.23</v>
      </c>
      <c r="I159" s="162"/>
      <c r="J159" s="162">
        <f t="shared" si="20"/>
        <v>0</v>
      </c>
      <c r="K159" s="163"/>
      <c r="L159" s="164"/>
      <c r="M159" s="165" t="s">
        <v>1</v>
      </c>
      <c r="N159" s="166" t="s">
        <v>36</v>
      </c>
      <c r="O159" s="153">
        <v>0</v>
      </c>
      <c r="P159" s="153">
        <f t="shared" si="21"/>
        <v>0</v>
      </c>
      <c r="Q159" s="153">
        <v>6.5000000000000002E-2</v>
      </c>
      <c r="R159" s="153">
        <f t="shared" si="22"/>
        <v>1.5099500000000001</v>
      </c>
      <c r="S159" s="153">
        <v>0</v>
      </c>
      <c r="T159" s="154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154</v>
      </c>
      <c r="AT159" s="155" t="s">
        <v>167</v>
      </c>
      <c r="AU159" s="155" t="s">
        <v>128</v>
      </c>
      <c r="AY159" s="14" t="s">
        <v>121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128</v>
      </c>
      <c r="BK159" s="157">
        <f t="shared" si="29"/>
        <v>0</v>
      </c>
      <c r="BL159" s="14" t="s">
        <v>127</v>
      </c>
      <c r="BM159" s="155" t="s">
        <v>215</v>
      </c>
    </row>
    <row r="160" spans="1:65" s="2" customFormat="1" ht="37.9" customHeight="1">
      <c r="A160" s="26"/>
      <c r="B160" s="144"/>
      <c r="C160" s="145" t="s">
        <v>216</v>
      </c>
      <c r="D160" s="145" t="s">
        <v>123</v>
      </c>
      <c r="E160" s="146" t="s">
        <v>217</v>
      </c>
      <c r="F160" s="147" t="s">
        <v>218</v>
      </c>
      <c r="G160" s="148" t="s">
        <v>209</v>
      </c>
      <c r="H160" s="149">
        <v>5.5</v>
      </c>
      <c r="I160" s="149"/>
      <c r="J160" s="149">
        <f t="shared" si="20"/>
        <v>0</v>
      </c>
      <c r="K160" s="150"/>
      <c r="L160" s="27"/>
      <c r="M160" s="151" t="s">
        <v>1</v>
      </c>
      <c r="N160" s="152" t="s">
        <v>36</v>
      </c>
      <c r="O160" s="153">
        <v>0.13200000000000001</v>
      </c>
      <c r="P160" s="153">
        <f t="shared" si="21"/>
        <v>0.72599999999999998</v>
      </c>
      <c r="Q160" s="153">
        <v>9.8530000000000006E-2</v>
      </c>
      <c r="R160" s="153">
        <f t="shared" si="22"/>
        <v>0.54191500000000004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127</v>
      </c>
      <c r="AT160" s="155" t="s">
        <v>123</v>
      </c>
      <c r="AU160" s="155" t="s">
        <v>128</v>
      </c>
      <c r="AY160" s="14" t="s">
        <v>121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128</v>
      </c>
      <c r="BK160" s="157">
        <f t="shared" si="29"/>
        <v>0</v>
      </c>
      <c r="BL160" s="14" t="s">
        <v>127</v>
      </c>
      <c r="BM160" s="155" t="s">
        <v>219</v>
      </c>
    </row>
    <row r="161" spans="1:65" s="2" customFormat="1" ht="14.45" customHeight="1">
      <c r="A161" s="26"/>
      <c r="B161" s="144"/>
      <c r="C161" s="158" t="s">
        <v>220</v>
      </c>
      <c r="D161" s="158" t="s">
        <v>167</v>
      </c>
      <c r="E161" s="159" t="s">
        <v>221</v>
      </c>
      <c r="F161" s="160" t="s">
        <v>222</v>
      </c>
      <c r="G161" s="161" t="s">
        <v>214</v>
      </c>
      <c r="H161" s="162">
        <v>5.5549999999999997</v>
      </c>
      <c r="I161" s="162"/>
      <c r="J161" s="162">
        <f t="shared" si="20"/>
        <v>0</v>
      </c>
      <c r="K161" s="163"/>
      <c r="L161" s="164"/>
      <c r="M161" s="165" t="s">
        <v>1</v>
      </c>
      <c r="N161" s="166" t="s">
        <v>36</v>
      </c>
      <c r="O161" s="153">
        <v>0</v>
      </c>
      <c r="P161" s="153">
        <f t="shared" si="21"/>
        <v>0</v>
      </c>
      <c r="Q161" s="153">
        <v>2.3E-2</v>
      </c>
      <c r="R161" s="153">
        <f t="shared" si="22"/>
        <v>0.12776499999999999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154</v>
      </c>
      <c r="AT161" s="155" t="s">
        <v>167</v>
      </c>
      <c r="AU161" s="155" t="s">
        <v>128</v>
      </c>
      <c r="AY161" s="14" t="s">
        <v>121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128</v>
      </c>
      <c r="BK161" s="157">
        <f t="shared" si="29"/>
        <v>0</v>
      </c>
      <c r="BL161" s="14" t="s">
        <v>127</v>
      </c>
      <c r="BM161" s="155" t="s">
        <v>223</v>
      </c>
    </row>
    <row r="162" spans="1:65" s="2" customFormat="1" ht="24.2" customHeight="1">
      <c r="A162" s="26"/>
      <c r="B162" s="144"/>
      <c r="C162" s="145" t="s">
        <v>224</v>
      </c>
      <c r="D162" s="145" t="s">
        <v>123</v>
      </c>
      <c r="E162" s="146" t="s">
        <v>225</v>
      </c>
      <c r="F162" s="147" t="s">
        <v>226</v>
      </c>
      <c r="G162" s="148" t="s">
        <v>136</v>
      </c>
      <c r="H162" s="149">
        <v>1.2829999999999999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36</v>
      </c>
      <c r="O162" s="153">
        <v>1.363</v>
      </c>
      <c r="P162" s="153">
        <f t="shared" si="21"/>
        <v>1.748729</v>
      </c>
      <c r="Q162" s="153">
        <v>2.3083100000000001</v>
      </c>
      <c r="R162" s="153">
        <f t="shared" si="22"/>
        <v>2.9615617300000001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127</v>
      </c>
      <c r="AT162" s="155" t="s">
        <v>123</v>
      </c>
      <c r="AU162" s="155" t="s">
        <v>128</v>
      </c>
      <c r="AY162" s="14" t="s">
        <v>121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128</v>
      </c>
      <c r="BK162" s="157">
        <f t="shared" si="29"/>
        <v>0</v>
      </c>
      <c r="BL162" s="14" t="s">
        <v>127</v>
      </c>
      <c r="BM162" s="155" t="s">
        <v>227</v>
      </c>
    </row>
    <row r="163" spans="1:65" s="2" customFormat="1" ht="24.2" customHeight="1">
      <c r="A163" s="26"/>
      <c r="B163" s="144"/>
      <c r="C163" s="145" t="s">
        <v>228</v>
      </c>
      <c r="D163" s="145" t="s">
        <v>123</v>
      </c>
      <c r="E163" s="146" t="s">
        <v>229</v>
      </c>
      <c r="F163" s="147" t="s">
        <v>230</v>
      </c>
      <c r="G163" s="148" t="s">
        <v>209</v>
      </c>
      <c r="H163" s="149">
        <v>9.75</v>
      </c>
      <c r="I163" s="149"/>
      <c r="J163" s="149">
        <f t="shared" si="20"/>
        <v>0</v>
      </c>
      <c r="K163" s="150"/>
      <c r="L163" s="27"/>
      <c r="M163" s="151" t="s">
        <v>1</v>
      </c>
      <c r="N163" s="152" t="s">
        <v>36</v>
      </c>
      <c r="O163" s="153">
        <v>0.185</v>
      </c>
      <c r="P163" s="153">
        <f t="shared" si="21"/>
        <v>1.80375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127</v>
      </c>
      <c r="AT163" s="155" t="s">
        <v>123</v>
      </c>
      <c r="AU163" s="155" t="s">
        <v>128</v>
      </c>
      <c r="AY163" s="14" t="s">
        <v>121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128</v>
      </c>
      <c r="BK163" s="157">
        <f t="shared" si="29"/>
        <v>0</v>
      </c>
      <c r="BL163" s="14" t="s">
        <v>127</v>
      </c>
      <c r="BM163" s="155" t="s">
        <v>231</v>
      </c>
    </row>
    <row r="164" spans="1:65" s="2" customFormat="1" ht="24.2" customHeight="1">
      <c r="A164" s="26"/>
      <c r="B164" s="144"/>
      <c r="C164" s="145" t="s">
        <v>232</v>
      </c>
      <c r="D164" s="145" t="s">
        <v>123</v>
      </c>
      <c r="E164" s="146" t="s">
        <v>233</v>
      </c>
      <c r="F164" s="147" t="s">
        <v>234</v>
      </c>
      <c r="G164" s="148" t="s">
        <v>214</v>
      </c>
      <c r="H164" s="149">
        <v>2</v>
      </c>
      <c r="I164" s="149"/>
      <c r="J164" s="149">
        <f t="shared" si="20"/>
        <v>0</v>
      </c>
      <c r="K164" s="150"/>
      <c r="L164" s="27"/>
      <c r="M164" s="151" t="s">
        <v>1</v>
      </c>
      <c r="N164" s="152" t="s">
        <v>36</v>
      </c>
      <c r="O164" s="153">
        <v>0.76</v>
      </c>
      <c r="P164" s="153">
        <f t="shared" si="21"/>
        <v>1.52</v>
      </c>
      <c r="Q164" s="153">
        <v>5.1000000000000004E-4</v>
      </c>
      <c r="R164" s="153">
        <f t="shared" si="22"/>
        <v>1.0200000000000001E-3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127</v>
      </c>
      <c r="AT164" s="155" t="s">
        <v>123</v>
      </c>
      <c r="AU164" s="155" t="s">
        <v>128</v>
      </c>
      <c r="AY164" s="14" t="s">
        <v>121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128</v>
      </c>
      <c r="BK164" s="157">
        <f t="shared" si="29"/>
        <v>0</v>
      </c>
      <c r="BL164" s="14" t="s">
        <v>127</v>
      </c>
      <c r="BM164" s="155" t="s">
        <v>235</v>
      </c>
    </row>
    <row r="165" spans="1:65" s="2" customFormat="1" ht="37.9" customHeight="1">
      <c r="A165" s="26"/>
      <c r="B165" s="144"/>
      <c r="C165" s="158" t="s">
        <v>236</v>
      </c>
      <c r="D165" s="158" t="s">
        <v>167</v>
      </c>
      <c r="E165" s="159" t="s">
        <v>237</v>
      </c>
      <c r="F165" s="160" t="s">
        <v>238</v>
      </c>
      <c r="G165" s="161" t="s">
        <v>214</v>
      </c>
      <c r="H165" s="162">
        <v>2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36</v>
      </c>
      <c r="O165" s="153">
        <v>0</v>
      </c>
      <c r="P165" s="153">
        <f t="shared" si="21"/>
        <v>0</v>
      </c>
      <c r="Q165" s="153">
        <v>2.7E-2</v>
      </c>
      <c r="R165" s="153">
        <f t="shared" si="22"/>
        <v>5.3999999999999999E-2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154</v>
      </c>
      <c r="AT165" s="155" t="s">
        <v>167</v>
      </c>
      <c r="AU165" s="155" t="s">
        <v>128</v>
      </c>
      <c r="AY165" s="14" t="s">
        <v>121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128</v>
      </c>
      <c r="BK165" s="157">
        <f t="shared" si="29"/>
        <v>0</v>
      </c>
      <c r="BL165" s="14" t="s">
        <v>127</v>
      </c>
      <c r="BM165" s="155" t="s">
        <v>239</v>
      </c>
    </row>
    <row r="166" spans="1:65" s="2" customFormat="1" ht="24.2" customHeight="1">
      <c r="A166" s="26"/>
      <c r="B166" s="144"/>
      <c r="C166" s="145" t="s">
        <v>240</v>
      </c>
      <c r="D166" s="145" t="s">
        <v>123</v>
      </c>
      <c r="E166" s="146" t="s">
        <v>241</v>
      </c>
      <c r="F166" s="147" t="s">
        <v>242</v>
      </c>
      <c r="G166" s="148" t="s">
        <v>214</v>
      </c>
      <c r="H166" s="149">
        <v>1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36</v>
      </c>
      <c r="O166" s="153">
        <v>8.82</v>
      </c>
      <c r="P166" s="153">
        <f t="shared" si="21"/>
        <v>8.82</v>
      </c>
      <c r="Q166" s="153">
        <v>0</v>
      </c>
      <c r="R166" s="153">
        <f t="shared" si="22"/>
        <v>0</v>
      </c>
      <c r="S166" s="153">
        <v>0.94399999999999995</v>
      </c>
      <c r="T166" s="154">
        <f t="shared" si="23"/>
        <v>0.94399999999999995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127</v>
      </c>
      <c r="AT166" s="155" t="s">
        <v>123</v>
      </c>
      <c r="AU166" s="155" t="s">
        <v>128</v>
      </c>
      <c r="AY166" s="14" t="s">
        <v>121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128</v>
      </c>
      <c r="BK166" s="157">
        <f t="shared" si="29"/>
        <v>0</v>
      </c>
      <c r="BL166" s="14" t="s">
        <v>127</v>
      </c>
      <c r="BM166" s="155" t="s">
        <v>243</v>
      </c>
    </row>
    <row r="167" spans="1:65" s="2" customFormat="1" ht="24.2" customHeight="1">
      <c r="A167" s="26"/>
      <c r="B167" s="144"/>
      <c r="C167" s="145" t="s">
        <v>244</v>
      </c>
      <c r="D167" s="145" t="s">
        <v>123</v>
      </c>
      <c r="E167" s="146" t="s">
        <v>245</v>
      </c>
      <c r="F167" s="147" t="s">
        <v>246</v>
      </c>
      <c r="G167" s="148" t="s">
        <v>179</v>
      </c>
      <c r="H167" s="149">
        <v>3.2410000000000001</v>
      </c>
      <c r="I167" s="149"/>
      <c r="J167" s="149">
        <f t="shared" si="20"/>
        <v>0</v>
      </c>
      <c r="K167" s="150"/>
      <c r="L167" s="27"/>
      <c r="M167" s="151" t="s">
        <v>1</v>
      </c>
      <c r="N167" s="152" t="s">
        <v>36</v>
      </c>
      <c r="O167" s="153">
        <v>0.80900000000000005</v>
      </c>
      <c r="P167" s="153">
        <f t="shared" si="21"/>
        <v>2.6219690000000004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127</v>
      </c>
      <c r="AT167" s="155" t="s">
        <v>123</v>
      </c>
      <c r="AU167" s="155" t="s">
        <v>128</v>
      </c>
      <c r="AY167" s="14" t="s">
        <v>121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128</v>
      </c>
      <c r="BK167" s="157">
        <f t="shared" si="29"/>
        <v>0</v>
      </c>
      <c r="BL167" s="14" t="s">
        <v>127</v>
      </c>
      <c r="BM167" s="155" t="s">
        <v>247</v>
      </c>
    </row>
    <row r="168" spans="1:65" s="2" customFormat="1" ht="24.2" customHeight="1">
      <c r="A168" s="26"/>
      <c r="B168" s="144"/>
      <c r="C168" s="145" t="s">
        <v>248</v>
      </c>
      <c r="D168" s="145" t="s">
        <v>123</v>
      </c>
      <c r="E168" s="146" t="s">
        <v>249</v>
      </c>
      <c r="F168" s="147" t="s">
        <v>250</v>
      </c>
      <c r="G168" s="148" t="s">
        <v>179</v>
      </c>
      <c r="H168" s="149">
        <v>3.2410000000000001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36</v>
      </c>
      <c r="O168" s="153">
        <v>0.749</v>
      </c>
      <c r="P168" s="153">
        <f t="shared" si="21"/>
        <v>2.4275090000000001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127</v>
      </c>
      <c r="AT168" s="155" t="s">
        <v>123</v>
      </c>
      <c r="AU168" s="155" t="s">
        <v>128</v>
      </c>
      <c r="AY168" s="14" t="s">
        <v>121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128</v>
      </c>
      <c r="BK168" s="157">
        <f t="shared" si="29"/>
        <v>0</v>
      </c>
      <c r="BL168" s="14" t="s">
        <v>127</v>
      </c>
      <c r="BM168" s="155" t="s">
        <v>251</v>
      </c>
    </row>
    <row r="169" spans="1:65" s="12" customFormat="1" ht="22.9" customHeight="1">
      <c r="B169" s="132"/>
      <c r="D169" s="133" t="s">
        <v>69</v>
      </c>
      <c r="E169" s="142" t="s">
        <v>252</v>
      </c>
      <c r="F169" s="142" t="s">
        <v>253</v>
      </c>
      <c r="J169" s="143">
        <f>BK169</f>
        <v>0</v>
      </c>
      <c r="L169" s="132"/>
      <c r="M169" s="136"/>
      <c r="N169" s="137"/>
      <c r="O169" s="137"/>
      <c r="P169" s="138">
        <f>P170</f>
        <v>18.237558</v>
      </c>
      <c r="Q169" s="137"/>
      <c r="R169" s="138">
        <f>R170</f>
        <v>0</v>
      </c>
      <c r="S169" s="137"/>
      <c r="T169" s="139">
        <f>T170</f>
        <v>0</v>
      </c>
      <c r="AR169" s="133" t="s">
        <v>78</v>
      </c>
      <c r="AT169" s="140" t="s">
        <v>69</v>
      </c>
      <c r="AU169" s="140" t="s">
        <v>78</v>
      </c>
      <c r="AY169" s="133" t="s">
        <v>121</v>
      </c>
      <c r="BK169" s="141">
        <f>BK170</f>
        <v>0</v>
      </c>
    </row>
    <row r="170" spans="1:65" s="2" customFormat="1" ht="24.2" customHeight="1">
      <c r="A170" s="26"/>
      <c r="B170" s="144"/>
      <c r="C170" s="145" t="s">
        <v>254</v>
      </c>
      <c r="D170" s="145" t="s">
        <v>123</v>
      </c>
      <c r="E170" s="146" t="s">
        <v>255</v>
      </c>
      <c r="F170" s="147" t="s">
        <v>256</v>
      </c>
      <c r="G170" s="148" t="s">
        <v>179</v>
      </c>
      <c r="H170" s="149">
        <v>46.405999999999999</v>
      </c>
      <c r="I170" s="149"/>
      <c r="J170" s="149">
        <f>ROUND(I170*H170,3)</f>
        <v>0</v>
      </c>
      <c r="K170" s="150"/>
      <c r="L170" s="27"/>
      <c r="M170" s="151" t="s">
        <v>1</v>
      </c>
      <c r="N170" s="152" t="s">
        <v>36</v>
      </c>
      <c r="O170" s="153">
        <v>0.39300000000000002</v>
      </c>
      <c r="P170" s="153">
        <f>O170*H170</f>
        <v>18.237558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127</v>
      </c>
      <c r="AT170" s="155" t="s">
        <v>123</v>
      </c>
      <c r="AU170" s="155" t="s">
        <v>128</v>
      </c>
      <c r="AY170" s="14" t="s">
        <v>121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128</v>
      </c>
      <c r="BK170" s="157">
        <f>ROUND(I170*H170,3)</f>
        <v>0</v>
      </c>
      <c r="BL170" s="14" t="s">
        <v>127</v>
      </c>
      <c r="BM170" s="155" t="s">
        <v>257</v>
      </c>
    </row>
    <row r="171" spans="1:65" s="12" customFormat="1" ht="25.9" customHeight="1">
      <c r="B171" s="132"/>
      <c r="D171" s="133" t="s">
        <v>69</v>
      </c>
      <c r="E171" s="134" t="s">
        <v>258</v>
      </c>
      <c r="F171" s="134" t="s">
        <v>259</v>
      </c>
      <c r="J171" s="135">
        <f>BK171</f>
        <v>0</v>
      </c>
      <c r="L171" s="132"/>
      <c r="M171" s="136"/>
      <c r="N171" s="137"/>
      <c r="O171" s="137"/>
      <c r="P171" s="138">
        <f>P172+P176+P187+P191</f>
        <v>91.481045340000009</v>
      </c>
      <c r="Q171" s="137"/>
      <c r="R171" s="138">
        <f>R172+R176+R187+R191</f>
        <v>0.89159403999999998</v>
      </c>
      <c r="S171" s="137"/>
      <c r="T171" s="139">
        <f>T172+T176+T187+T191</f>
        <v>0</v>
      </c>
      <c r="AR171" s="133" t="s">
        <v>128</v>
      </c>
      <c r="AT171" s="140" t="s">
        <v>69</v>
      </c>
      <c r="AU171" s="140" t="s">
        <v>70</v>
      </c>
      <c r="AY171" s="133" t="s">
        <v>121</v>
      </c>
      <c r="BK171" s="141">
        <f>BK172+BK176+BK187+BK191</f>
        <v>0</v>
      </c>
    </row>
    <row r="172" spans="1:65" s="12" customFormat="1" ht="22.9" customHeight="1">
      <c r="B172" s="132"/>
      <c r="D172" s="133" t="s">
        <v>69</v>
      </c>
      <c r="E172" s="142" t="s">
        <v>260</v>
      </c>
      <c r="F172" s="142" t="s">
        <v>261</v>
      </c>
      <c r="J172" s="143">
        <f>BK172</f>
        <v>0</v>
      </c>
      <c r="L172" s="132"/>
      <c r="M172" s="136"/>
      <c r="N172" s="137"/>
      <c r="O172" s="137"/>
      <c r="P172" s="138">
        <f>SUM(P173:P175)</f>
        <v>1.4309460000000001</v>
      </c>
      <c r="Q172" s="137"/>
      <c r="R172" s="138">
        <f>SUM(R173:R175)</f>
        <v>1.8464999999999999E-2</v>
      </c>
      <c r="S172" s="137"/>
      <c r="T172" s="139">
        <f>SUM(T173:T175)</f>
        <v>0</v>
      </c>
      <c r="AR172" s="133" t="s">
        <v>128</v>
      </c>
      <c r="AT172" s="140" t="s">
        <v>69</v>
      </c>
      <c r="AU172" s="140" t="s">
        <v>78</v>
      </c>
      <c r="AY172" s="133" t="s">
        <v>121</v>
      </c>
      <c r="BK172" s="141">
        <f>SUM(BK173:BK175)</f>
        <v>0</v>
      </c>
    </row>
    <row r="173" spans="1:65" s="2" customFormat="1" ht="24.2" customHeight="1">
      <c r="A173" s="26"/>
      <c r="B173" s="144"/>
      <c r="C173" s="145" t="s">
        <v>262</v>
      </c>
      <c r="D173" s="145" t="s">
        <v>123</v>
      </c>
      <c r="E173" s="146" t="s">
        <v>263</v>
      </c>
      <c r="F173" s="147" t="s">
        <v>264</v>
      </c>
      <c r="G173" s="148" t="s">
        <v>209</v>
      </c>
      <c r="H173" s="149">
        <v>3.65</v>
      </c>
      <c r="I173" s="149"/>
      <c r="J173" s="149">
        <f>ROUND(I173*H173,3)</f>
        <v>0</v>
      </c>
      <c r="K173" s="150"/>
      <c r="L173" s="27"/>
      <c r="M173" s="151" t="s">
        <v>1</v>
      </c>
      <c r="N173" s="152" t="s">
        <v>36</v>
      </c>
      <c r="O173" s="153">
        <v>0.39204</v>
      </c>
      <c r="P173" s="153">
        <f>O173*H173</f>
        <v>1.4309460000000001</v>
      </c>
      <c r="Q173" s="153">
        <v>2.0000000000000002E-5</v>
      </c>
      <c r="R173" s="153">
        <f>Q173*H173</f>
        <v>7.2999999999999999E-5</v>
      </c>
      <c r="S173" s="153">
        <v>0</v>
      </c>
      <c r="T173" s="154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190</v>
      </c>
      <c r="AT173" s="155" t="s">
        <v>123</v>
      </c>
      <c r="AU173" s="155" t="s">
        <v>128</v>
      </c>
      <c r="AY173" s="14" t="s">
        <v>121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128</v>
      </c>
      <c r="BK173" s="157">
        <f>ROUND(I173*H173,3)</f>
        <v>0</v>
      </c>
      <c r="BL173" s="14" t="s">
        <v>190</v>
      </c>
      <c r="BM173" s="155" t="s">
        <v>265</v>
      </c>
    </row>
    <row r="174" spans="1:65" s="2" customFormat="1" ht="37.9" customHeight="1">
      <c r="A174" s="26"/>
      <c r="B174" s="144"/>
      <c r="C174" s="158" t="s">
        <v>266</v>
      </c>
      <c r="D174" s="158" t="s">
        <v>167</v>
      </c>
      <c r="E174" s="159" t="s">
        <v>267</v>
      </c>
      <c r="F174" s="160" t="s">
        <v>268</v>
      </c>
      <c r="G174" s="161" t="s">
        <v>126</v>
      </c>
      <c r="H174" s="162">
        <v>2.2000000000000002</v>
      </c>
      <c r="I174" s="162"/>
      <c r="J174" s="162">
        <f>ROUND(I174*H174,3)</f>
        <v>0</v>
      </c>
      <c r="K174" s="163"/>
      <c r="L174" s="164"/>
      <c r="M174" s="165" t="s">
        <v>1</v>
      </c>
      <c r="N174" s="166" t="s">
        <v>36</v>
      </c>
      <c r="O174" s="153">
        <v>0</v>
      </c>
      <c r="P174" s="153">
        <f>O174*H174</f>
        <v>0</v>
      </c>
      <c r="Q174" s="153">
        <v>8.3599999999999994E-3</v>
      </c>
      <c r="R174" s="153">
        <f>Q174*H174</f>
        <v>1.8391999999999999E-2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262</v>
      </c>
      <c r="AT174" s="155" t="s">
        <v>167</v>
      </c>
      <c r="AU174" s="155" t="s">
        <v>128</v>
      </c>
      <c r="AY174" s="14" t="s">
        <v>121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128</v>
      </c>
      <c r="BK174" s="157">
        <f>ROUND(I174*H174,3)</f>
        <v>0</v>
      </c>
      <c r="BL174" s="14" t="s">
        <v>190</v>
      </c>
      <c r="BM174" s="155" t="s">
        <v>269</v>
      </c>
    </row>
    <row r="175" spans="1:65" s="2" customFormat="1" ht="24.2" customHeight="1">
      <c r="A175" s="26"/>
      <c r="B175" s="144"/>
      <c r="C175" s="145" t="s">
        <v>270</v>
      </c>
      <c r="D175" s="145" t="s">
        <v>123</v>
      </c>
      <c r="E175" s="146" t="s">
        <v>271</v>
      </c>
      <c r="F175" s="147" t="s">
        <v>272</v>
      </c>
      <c r="G175" s="148" t="s">
        <v>273</v>
      </c>
      <c r="H175" s="149">
        <v>0.63400000000000001</v>
      </c>
      <c r="I175" s="149"/>
      <c r="J175" s="149">
        <f>ROUND(I175*H175,3)</f>
        <v>0</v>
      </c>
      <c r="K175" s="150"/>
      <c r="L175" s="27"/>
      <c r="M175" s="151" t="s">
        <v>1</v>
      </c>
      <c r="N175" s="152" t="s">
        <v>36</v>
      </c>
      <c r="O175" s="153">
        <v>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190</v>
      </c>
      <c r="AT175" s="155" t="s">
        <v>123</v>
      </c>
      <c r="AU175" s="155" t="s">
        <v>128</v>
      </c>
      <c r="AY175" s="14" t="s">
        <v>121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128</v>
      </c>
      <c r="BK175" s="157">
        <f>ROUND(I175*H175,3)</f>
        <v>0</v>
      </c>
      <c r="BL175" s="14" t="s">
        <v>190</v>
      </c>
      <c r="BM175" s="155" t="s">
        <v>274</v>
      </c>
    </row>
    <row r="176" spans="1:65" s="12" customFormat="1" ht="22.9" customHeight="1">
      <c r="B176" s="132"/>
      <c r="D176" s="133" t="s">
        <v>69</v>
      </c>
      <c r="E176" s="142" t="s">
        <v>275</v>
      </c>
      <c r="F176" s="142" t="s">
        <v>276</v>
      </c>
      <c r="J176" s="143">
        <f>BK176</f>
        <v>0</v>
      </c>
      <c r="L176" s="132"/>
      <c r="M176" s="136"/>
      <c r="N176" s="137"/>
      <c r="O176" s="137"/>
      <c r="P176" s="138">
        <f>SUM(P177:P186)</f>
        <v>63.652082000000007</v>
      </c>
      <c r="Q176" s="137"/>
      <c r="R176" s="138">
        <f>SUM(R177:R186)</f>
        <v>0.62448599999999999</v>
      </c>
      <c r="S176" s="137"/>
      <c r="T176" s="139">
        <f>SUM(T177:T186)</f>
        <v>0</v>
      </c>
      <c r="AR176" s="133" t="s">
        <v>128</v>
      </c>
      <c r="AT176" s="140" t="s">
        <v>69</v>
      </c>
      <c r="AU176" s="140" t="s">
        <v>78</v>
      </c>
      <c r="AY176" s="133" t="s">
        <v>121</v>
      </c>
      <c r="BK176" s="141">
        <f>SUM(BK177:BK186)</f>
        <v>0</v>
      </c>
    </row>
    <row r="177" spans="1:65" s="2" customFormat="1" ht="24.2" customHeight="1">
      <c r="A177" s="26"/>
      <c r="B177" s="144"/>
      <c r="C177" s="145" t="s">
        <v>277</v>
      </c>
      <c r="D177" s="145" t="s">
        <v>123</v>
      </c>
      <c r="E177" s="146" t="s">
        <v>278</v>
      </c>
      <c r="F177" s="147" t="s">
        <v>279</v>
      </c>
      <c r="G177" s="148" t="s">
        <v>126</v>
      </c>
      <c r="H177" s="149">
        <v>15</v>
      </c>
      <c r="I177" s="149"/>
      <c r="J177" s="149">
        <f t="shared" ref="J177:J186" si="30">ROUND(I177*H177,3)</f>
        <v>0</v>
      </c>
      <c r="K177" s="150"/>
      <c r="L177" s="27"/>
      <c r="M177" s="151" t="s">
        <v>1</v>
      </c>
      <c r="N177" s="152" t="s">
        <v>36</v>
      </c>
      <c r="O177" s="153">
        <v>0.34042</v>
      </c>
      <c r="P177" s="153">
        <f t="shared" ref="P177:P186" si="31">O177*H177</f>
        <v>5.1063000000000001</v>
      </c>
      <c r="Q177" s="153">
        <v>1.4300000000000001E-3</v>
      </c>
      <c r="R177" s="153">
        <f t="shared" ref="R177:R186" si="32">Q177*H177</f>
        <v>2.145E-2</v>
      </c>
      <c r="S177" s="153">
        <v>0</v>
      </c>
      <c r="T177" s="154">
        <f t="shared" ref="T177:T186" si="3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190</v>
      </c>
      <c r="AT177" s="155" t="s">
        <v>123</v>
      </c>
      <c r="AU177" s="155" t="s">
        <v>128</v>
      </c>
      <c r="AY177" s="14" t="s">
        <v>121</v>
      </c>
      <c r="BE177" s="156">
        <f t="shared" ref="BE177:BE186" si="34">IF(N177="základná",J177,0)</f>
        <v>0</v>
      </c>
      <c r="BF177" s="156">
        <f t="shared" ref="BF177:BF186" si="35">IF(N177="znížená",J177,0)</f>
        <v>0</v>
      </c>
      <c r="BG177" s="156">
        <f t="shared" ref="BG177:BG186" si="36">IF(N177="zákl. prenesená",J177,0)</f>
        <v>0</v>
      </c>
      <c r="BH177" s="156">
        <f t="shared" ref="BH177:BH186" si="37">IF(N177="zníž. prenesená",J177,0)</f>
        <v>0</v>
      </c>
      <c r="BI177" s="156">
        <f t="shared" ref="BI177:BI186" si="38">IF(N177="nulová",J177,0)</f>
        <v>0</v>
      </c>
      <c r="BJ177" s="14" t="s">
        <v>128</v>
      </c>
      <c r="BK177" s="157">
        <f t="shared" ref="BK177:BK186" si="39">ROUND(I177*H177,3)</f>
        <v>0</v>
      </c>
      <c r="BL177" s="14" t="s">
        <v>190</v>
      </c>
      <c r="BM177" s="155" t="s">
        <v>280</v>
      </c>
    </row>
    <row r="178" spans="1:65" s="2" customFormat="1" ht="14.45" customHeight="1">
      <c r="A178" s="26"/>
      <c r="B178" s="144"/>
      <c r="C178" s="158" t="s">
        <v>281</v>
      </c>
      <c r="D178" s="158" t="s">
        <v>167</v>
      </c>
      <c r="E178" s="159" t="s">
        <v>282</v>
      </c>
      <c r="F178" s="160" t="s">
        <v>283</v>
      </c>
      <c r="G178" s="161" t="s">
        <v>126</v>
      </c>
      <c r="H178" s="162">
        <v>17.25</v>
      </c>
      <c r="I178" s="162"/>
      <c r="J178" s="162">
        <f t="shared" si="30"/>
        <v>0</v>
      </c>
      <c r="K178" s="163"/>
      <c r="L178" s="164"/>
      <c r="M178" s="165" t="s">
        <v>1</v>
      </c>
      <c r="N178" s="166" t="s">
        <v>36</v>
      </c>
      <c r="O178" s="153">
        <v>0</v>
      </c>
      <c r="P178" s="153">
        <f t="shared" si="31"/>
        <v>0</v>
      </c>
      <c r="Q178" s="153">
        <v>5.7999999999999996E-3</v>
      </c>
      <c r="R178" s="153">
        <f t="shared" si="32"/>
        <v>0.10005</v>
      </c>
      <c r="S178" s="153">
        <v>0</v>
      </c>
      <c r="T178" s="154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262</v>
      </c>
      <c r="AT178" s="155" t="s">
        <v>167</v>
      </c>
      <c r="AU178" s="155" t="s">
        <v>128</v>
      </c>
      <c r="AY178" s="14" t="s">
        <v>121</v>
      </c>
      <c r="BE178" s="156">
        <f t="shared" si="34"/>
        <v>0</v>
      </c>
      <c r="BF178" s="156">
        <f t="shared" si="35"/>
        <v>0</v>
      </c>
      <c r="BG178" s="156">
        <f t="shared" si="36"/>
        <v>0</v>
      </c>
      <c r="BH178" s="156">
        <f t="shared" si="37"/>
        <v>0</v>
      </c>
      <c r="BI178" s="156">
        <f t="shared" si="38"/>
        <v>0</v>
      </c>
      <c r="BJ178" s="14" t="s">
        <v>128</v>
      </c>
      <c r="BK178" s="157">
        <f t="shared" si="39"/>
        <v>0</v>
      </c>
      <c r="BL178" s="14" t="s">
        <v>190</v>
      </c>
      <c r="BM178" s="155" t="s">
        <v>284</v>
      </c>
    </row>
    <row r="179" spans="1:65" s="2" customFormat="1" ht="14.45" customHeight="1">
      <c r="A179" s="26"/>
      <c r="B179" s="144"/>
      <c r="C179" s="145" t="s">
        <v>285</v>
      </c>
      <c r="D179" s="145" t="s">
        <v>123</v>
      </c>
      <c r="E179" s="146" t="s">
        <v>286</v>
      </c>
      <c r="F179" s="147" t="s">
        <v>287</v>
      </c>
      <c r="G179" s="148" t="s">
        <v>126</v>
      </c>
      <c r="H179" s="149">
        <v>18</v>
      </c>
      <c r="I179" s="149"/>
      <c r="J179" s="149">
        <f t="shared" si="30"/>
        <v>0</v>
      </c>
      <c r="K179" s="150"/>
      <c r="L179" s="27"/>
      <c r="M179" s="151" t="s">
        <v>1</v>
      </c>
      <c r="N179" s="152" t="s">
        <v>36</v>
      </c>
      <c r="O179" s="153">
        <v>0.14909</v>
      </c>
      <c r="P179" s="153">
        <f t="shared" si="31"/>
        <v>2.6836199999999999</v>
      </c>
      <c r="Q179" s="153">
        <v>4.0000000000000003E-5</v>
      </c>
      <c r="R179" s="153">
        <f t="shared" si="32"/>
        <v>7.2000000000000005E-4</v>
      </c>
      <c r="S179" s="153">
        <v>0</v>
      </c>
      <c r="T179" s="154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190</v>
      </c>
      <c r="AT179" s="155" t="s">
        <v>123</v>
      </c>
      <c r="AU179" s="155" t="s">
        <v>128</v>
      </c>
      <c r="AY179" s="14" t="s">
        <v>121</v>
      </c>
      <c r="BE179" s="156">
        <f t="shared" si="34"/>
        <v>0</v>
      </c>
      <c r="BF179" s="156">
        <f t="shared" si="35"/>
        <v>0</v>
      </c>
      <c r="BG179" s="156">
        <f t="shared" si="36"/>
        <v>0</v>
      </c>
      <c r="BH179" s="156">
        <f t="shared" si="37"/>
        <v>0</v>
      </c>
      <c r="BI179" s="156">
        <f t="shared" si="38"/>
        <v>0</v>
      </c>
      <c r="BJ179" s="14" t="s">
        <v>128</v>
      </c>
      <c r="BK179" s="157">
        <f t="shared" si="39"/>
        <v>0</v>
      </c>
      <c r="BL179" s="14" t="s">
        <v>190</v>
      </c>
      <c r="BM179" s="155" t="s">
        <v>288</v>
      </c>
    </row>
    <row r="180" spans="1:65" s="2" customFormat="1" ht="14.45" customHeight="1">
      <c r="A180" s="26"/>
      <c r="B180" s="144"/>
      <c r="C180" s="158" t="s">
        <v>289</v>
      </c>
      <c r="D180" s="158" t="s">
        <v>167</v>
      </c>
      <c r="E180" s="159" t="s">
        <v>290</v>
      </c>
      <c r="F180" s="160" t="s">
        <v>291</v>
      </c>
      <c r="G180" s="161" t="s">
        <v>126</v>
      </c>
      <c r="H180" s="162">
        <v>19.8</v>
      </c>
      <c r="I180" s="162"/>
      <c r="J180" s="162">
        <f t="shared" si="30"/>
        <v>0</v>
      </c>
      <c r="K180" s="163"/>
      <c r="L180" s="164"/>
      <c r="M180" s="165" t="s">
        <v>1</v>
      </c>
      <c r="N180" s="166" t="s">
        <v>36</v>
      </c>
      <c r="O180" s="153">
        <v>0</v>
      </c>
      <c r="P180" s="153">
        <f t="shared" si="31"/>
        <v>0</v>
      </c>
      <c r="Q180" s="153">
        <v>6.7000000000000002E-4</v>
      </c>
      <c r="R180" s="153">
        <f t="shared" si="32"/>
        <v>1.3266000000000002E-2</v>
      </c>
      <c r="S180" s="153">
        <v>0</v>
      </c>
      <c r="T180" s="154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262</v>
      </c>
      <c r="AT180" s="155" t="s">
        <v>167</v>
      </c>
      <c r="AU180" s="155" t="s">
        <v>128</v>
      </c>
      <c r="AY180" s="14" t="s">
        <v>121</v>
      </c>
      <c r="BE180" s="156">
        <f t="shared" si="34"/>
        <v>0</v>
      </c>
      <c r="BF180" s="156">
        <f t="shared" si="35"/>
        <v>0</v>
      </c>
      <c r="BG180" s="156">
        <f t="shared" si="36"/>
        <v>0</v>
      </c>
      <c r="BH180" s="156">
        <f t="shared" si="37"/>
        <v>0</v>
      </c>
      <c r="BI180" s="156">
        <f t="shared" si="38"/>
        <v>0</v>
      </c>
      <c r="BJ180" s="14" t="s">
        <v>128</v>
      </c>
      <c r="BK180" s="157">
        <f t="shared" si="39"/>
        <v>0</v>
      </c>
      <c r="BL180" s="14" t="s">
        <v>190</v>
      </c>
      <c r="BM180" s="155" t="s">
        <v>292</v>
      </c>
    </row>
    <row r="181" spans="1:65" s="2" customFormat="1" ht="24.2" customHeight="1">
      <c r="A181" s="26"/>
      <c r="B181" s="144"/>
      <c r="C181" s="145" t="s">
        <v>293</v>
      </c>
      <c r="D181" s="145" t="s">
        <v>123</v>
      </c>
      <c r="E181" s="146" t="s">
        <v>294</v>
      </c>
      <c r="F181" s="147" t="s">
        <v>295</v>
      </c>
      <c r="G181" s="148" t="s">
        <v>296</v>
      </c>
      <c r="H181" s="149">
        <v>632.95399999999995</v>
      </c>
      <c r="I181" s="149"/>
      <c r="J181" s="149">
        <f t="shared" si="30"/>
        <v>0</v>
      </c>
      <c r="K181" s="150"/>
      <c r="L181" s="27"/>
      <c r="M181" s="151" t="s">
        <v>1</v>
      </c>
      <c r="N181" s="152" t="s">
        <v>36</v>
      </c>
      <c r="O181" s="153">
        <v>8.5000000000000006E-2</v>
      </c>
      <c r="P181" s="153">
        <f t="shared" si="31"/>
        <v>53.801090000000002</v>
      </c>
      <c r="Q181" s="153">
        <v>0</v>
      </c>
      <c r="R181" s="153">
        <f t="shared" si="32"/>
        <v>0</v>
      </c>
      <c r="S181" s="153">
        <v>0</v>
      </c>
      <c r="T181" s="154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190</v>
      </c>
      <c r="AT181" s="155" t="s">
        <v>123</v>
      </c>
      <c r="AU181" s="155" t="s">
        <v>128</v>
      </c>
      <c r="AY181" s="14" t="s">
        <v>121</v>
      </c>
      <c r="BE181" s="156">
        <f t="shared" si="34"/>
        <v>0</v>
      </c>
      <c r="BF181" s="156">
        <f t="shared" si="35"/>
        <v>0</v>
      </c>
      <c r="BG181" s="156">
        <f t="shared" si="36"/>
        <v>0</v>
      </c>
      <c r="BH181" s="156">
        <f t="shared" si="37"/>
        <v>0</v>
      </c>
      <c r="BI181" s="156">
        <f t="shared" si="38"/>
        <v>0</v>
      </c>
      <c r="BJ181" s="14" t="s">
        <v>128</v>
      </c>
      <c r="BK181" s="157">
        <f t="shared" si="39"/>
        <v>0</v>
      </c>
      <c r="BL181" s="14" t="s">
        <v>190</v>
      </c>
      <c r="BM181" s="155" t="s">
        <v>297</v>
      </c>
    </row>
    <row r="182" spans="1:65" s="2" customFormat="1" ht="24.2" customHeight="1">
      <c r="A182" s="26"/>
      <c r="B182" s="144"/>
      <c r="C182" s="158" t="s">
        <v>298</v>
      </c>
      <c r="D182" s="158" t="s">
        <v>167</v>
      </c>
      <c r="E182" s="159" t="s">
        <v>299</v>
      </c>
      <c r="F182" s="160" t="s">
        <v>300</v>
      </c>
      <c r="G182" s="161" t="s">
        <v>179</v>
      </c>
      <c r="H182" s="162">
        <v>0.222</v>
      </c>
      <c r="I182" s="162"/>
      <c r="J182" s="162">
        <f t="shared" si="30"/>
        <v>0</v>
      </c>
      <c r="K182" s="163"/>
      <c r="L182" s="164"/>
      <c r="M182" s="165" t="s">
        <v>1</v>
      </c>
      <c r="N182" s="166" t="s">
        <v>36</v>
      </c>
      <c r="O182" s="153">
        <v>0</v>
      </c>
      <c r="P182" s="153">
        <f t="shared" si="31"/>
        <v>0</v>
      </c>
      <c r="Q182" s="153">
        <v>1</v>
      </c>
      <c r="R182" s="153">
        <f t="shared" si="32"/>
        <v>0.222</v>
      </c>
      <c r="S182" s="153">
        <v>0</v>
      </c>
      <c r="T182" s="154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262</v>
      </c>
      <c r="AT182" s="155" t="s">
        <v>167</v>
      </c>
      <c r="AU182" s="155" t="s">
        <v>128</v>
      </c>
      <c r="AY182" s="14" t="s">
        <v>121</v>
      </c>
      <c r="BE182" s="156">
        <f t="shared" si="34"/>
        <v>0</v>
      </c>
      <c r="BF182" s="156">
        <f t="shared" si="35"/>
        <v>0</v>
      </c>
      <c r="BG182" s="156">
        <f t="shared" si="36"/>
        <v>0</v>
      </c>
      <c r="BH182" s="156">
        <f t="shared" si="37"/>
        <v>0</v>
      </c>
      <c r="BI182" s="156">
        <f t="shared" si="38"/>
        <v>0</v>
      </c>
      <c r="BJ182" s="14" t="s">
        <v>128</v>
      </c>
      <c r="BK182" s="157">
        <f t="shared" si="39"/>
        <v>0</v>
      </c>
      <c r="BL182" s="14" t="s">
        <v>190</v>
      </c>
      <c r="BM182" s="155" t="s">
        <v>301</v>
      </c>
    </row>
    <row r="183" spans="1:65" s="2" customFormat="1" ht="24.2" customHeight="1">
      <c r="A183" s="26"/>
      <c r="B183" s="144"/>
      <c r="C183" s="158" t="s">
        <v>302</v>
      </c>
      <c r="D183" s="158" t="s">
        <v>167</v>
      </c>
      <c r="E183" s="159" t="s">
        <v>303</v>
      </c>
      <c r="F183" s="160" t="s">
        <v>304</v>
      </c>
      <c r="G183" s="161" t="s">
        <v>179</v>
      </c>
      <c r="H183" s="162">
        <v>8.7999999999999995E-2</v>
      </c>
      <c r="I183" s="162"/>
      <c r="J183" s="162">
        <f t="shared" si="30"/>
        <v>0</v>
      </c>
      <c r="K183" s="163"/>
      <c r="L183" s="164"/>
      <c r="M183" s="165" t="s">
        <v>1</v>
      </c>
      <c r="N183" s="166" t="s">
        <v>36</v>
      </c>
      <c r="O183" s="153">
        <v>0</v>
      </c>
      <c r="P183" s="153">
        <f t="shared" si="31"/>
        <v>0</v>
      </c>
      <c r="Q183" s="153">
        <v>1</v>
      </c>
      <c r="R183" s="153">
        <f t="shared" si="32"/>
        <v>8.7999999999999995E-2</v>
      </c>
      <c r="S183" s="153">
        <v>0</v>
      </c>
      <c r="T183" s="154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262</v>
      </c>
      <c r="AT183" s="155" t="s">
        <v>167</v>
      </c>
      <c r="AU183" s="155" t="s">
        <v>128</v>
      </c>
      <c r="AY183" s="14" t="s">
        <v>121</v>
      </c>
      <c r="BE183" s="156">
        <f t="shared" si="34"/>
        <v>0</v>
      </c>
      <c r="BF183" s="156">
        <f t="shared" si="35"/>
        <v>0</v>
      </c>
      <c r="BG183" s="156">
        <f t="shared" si="36"/>
        <v>0</v>
      </c>
      <c r="BH183" s="156">
        <f t="shared" si="37"/>
        <v>0</v>
      </c>
      <c r="BI183" s="156">
        <f t="shared" si="38"/>
        <v>0</v>
      </c>
      <c r="BJ183" s="14" t="s">
        <v>128</v>
      </c>
      <c r="BK183" s="157">
        <f t="shared" si="39"/>
        <v>0</v>
      </c>
      <c r="BL183" s="14" t="s">
        <v>190</v>
      </c>
      <c r="BM183" s="155" t="s">
        <v>305</v>
      </c>
    </row>
    <row r="184" spans="1:65" s="2" customFormat="1" ht="24.2" customHeight="1">
      <c r="A184" s="26"/>
      <c r="B184" s="144"/>
      <c r="C184" s="158" t="s">
        <v>306</v>
      </c>
      <c r="D184" s="158" t="s">
        <v>167</v>
      </c>
      <c r="E184" s="159" t="s">
        <v>307</v>
      </c>
      <c r="F184" s="160" t="s">
        <v>308</v>
      </c>
      <c r="G184" s="161" t="s">
        <v>179</v>
      </c>
      <c r="H184" s="162">
        <v>0.16200000000000001</v>
      </c>
      <c r="I184" s="162"/>
      <c r="J184" s="162">
        <f t="shared" si="30"/>
        <v>0</v>
      </c>
      <c r="K184" s="163"/>
      <c r="L184" s="164"/>
      <c r="M184" s="165" t="s">
        <v>1</v>
      </c>
      <c r="N184" s="166" t="s">
        <v>36</v>
      </c>
      <c r="O184" s="153">
        <v>0</v>
      </c>
      <c r="P184" s="153">
        <f t="shared" si="31"/>
        <v>0</v>
      </c>
      <c r="Q184" s="153">
        <v>1</v>
      </c>
      <c r="R184" s="153">
        <f t="shared" si="32"/>
        <v>0.16200000000000001</v>
      </c>
      <c r="S184" s="153">
        <v>0</v>
      </c>
      <c r="T184" s="154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262</v>
      </c>
      <c r="AT184" s="155" t="s">
        <v>167</v>
      </c>
      <c r="AU184" s="155" t="s">
        <v>128</v>
      </c>
      <c r="AY184" s="14" t="s">
        <v>121</v>
      </c>
      <c r="BE184" s="156">
        <f t="shared" si="34"/>
        <v>0</v>
      </c>
      <c r="BF184" s="156">
        <f t="shared" si="35"/>
        <v>0</v>
      </c>
      <c r="BG184" s="156">
        <f t="shared" si="36"/>
        <v>0</v>
      </c>
      <c r="BH184" s="156">
        <f t="shared" si="37"/>
        <v>0</v>
      </c>
      <c r="BI184" s="156">
        <f t="shared" si="38"/>
        <v>0</v>
      </c>
      <c r="BJ184" s="14" t="s">
        <v>128</v>
      </c>
      <c r="BK184" s="157">
        <f t="shared" si="39"/>
        <v>0</v>
      </c>
      <c r="BL184" s="14" t="s">
        <v>190</v>
      </c>
      <c r="BM184" s="155" t="s">
        <v>309</v>
      </c>
    </row>
    <row r="185" spans="1:65" s="2" customFormat="1" ht="14.45" customHeight="1">
      <c r="A185" s="26"/>
      <c r="B185" s="144"/>
      <c r="C185" s="158" t="s">
        <v>310</v>
      </c>
      <c r="D185" s="158" t="s">
        <v>167</v>
      </c>
      <c r="E185" s="159" t="s">
        <v>311</v>
      </c>
      <c r="F185" s="160" t="s">
        <v>312</v>
      </c>
      <c r="G185" s="161" t="s">
        <v>126</v>
      </c>
      <c r="H185" s="162">
        <v>1</v>
      </c>
      <c r="I185" s="162"/>
      <c r="J185" s="162">
        <f t="shared" si="30"/>
        <v>0</v>
      </c>
      <c r="K185" s="163"/>
      <c r="L185" s="164"/>
      <c r="M185" s="165" t="s">
        <v>1</v>
      </c>
      <c r="N185" s="166" t="s">
        <v>36</v>
      </c>
      <c r="O185" s="153">
        <v>0</v>
      </c>
      <c r="P185" s="153">
        <f t="shared" si="31"/>
        <v>0</v>
      </c>
      <c r="Q185" s="153">
        <v>1.7000000000000001E-2</v>
      </c>
      <c r="R185" s="153">
        <f t="shared" si="32"/>
        <v>1.7000000000000001E-2</v>
      </c>
      <c r="S185" s="153">
        <v>0</v>
      </c>
      <c r="T185" s="154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262</v>
      </c>
      <c r="AT185" s="155" t="s">
        <v>167</v>
      </c>
      <c r="AU185" s="155" t="s">
        <v>128</v>
      </c>
      <c r="AY185" s="14" t="s">
        <v>121</v>
      </c>
      <c r="BE185" s="156">
        <f t="shared" si="34"/>
        <v>0</v>
      </c>
      <c r="BF185" s="156">
        <f t="shared" si="35"/>
        <v>0</v>
      </c>
      <c r="BG185" s="156">
        <f t="shared" si="36"/>
        <v>0</v>
      </c>
      <c r="BH185" s="156">
        <f t="shared" si="37"/>
        <v>0</v>
      </c>
      <c r="BI185" s="156">
        <f t="shared" si="38"/>
        <v>0</v>
      </c>
      <c r="BJ185" s="14" t="s">
        <v>128</v>
      </c>
      <c r="BK185" s="157">
        <f t="shared" si="39"/>
        <v>0</v>
      </c>
      <c r="BL185" s="14" t="s">
        <v>190</v>
      </c>
      <c r="BM185" s="155" t="s">
        <v>313</v>
      </c>
    </row>
    <row r="186" spans="1:65" s="2" customFormat="1" ht="24.2" customHeight="1">
      <c r="A186" s="26"/>
      <c r="B186" s="144"/>
      <c r="C186" s="145" t="s">
        <v>314</v>
      </c>
      <c r="D186" s="145" t="s">
        <v>123</v>
      </c>
      <c r="E186" s="146" t="s">
        <v>315</v>
      </c>
      <c r="F186" s="147" t="s">
        <v>316</v>
      </c>
      <c r="G186" s="148" t="s">
        <v>179</v>
      </c>
      <c r="H186" s="149">
        <v>0.624</v>
      </c>
      <c r="I186" s="149"/>
      <c r="J186" s="149">
        <f t="shared" si="30"/>
        <v>0</v>
      </c>
      <c r="K186" s="150"/>
      <c r="L186" s="27"/>
      <c r="M186" s="151" t="s">
        <v>1</v>
      </c>
      <c r="N186" s="152" t="s">
        <v>36</v>
      </c>
      <c r="O186" s="153">
        <v>3.3029999999999999</v>
      </c>
      <c r="P186" s="153">
        <f t="shared" si="31"/>
        <v>2.0610719999999998</v>
      </c>
      <c r="Q186" s="153">
        <v>0</v>
      </c>
      <c r="R186" s="153">
        <f t="shared" si="32"/>
        <v>0</v>
      </c>
      <c r="S186" s="153">
        <v>0</v>
      </c>
      <c r="T186" s="154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190</v>
      </c>
      <c r="AT186" s="155" t="s">
        <v>123</v>
      </c>
      <c r="AU186" s="155" t="s">
        <v>128</v>
      </c>
      <c r="AY186" s="14" t="s">
        <v>121</v>
      </c>
      <c r="BE186" s="156">
        <f t="shared" si="34"/>
        <v>0</v>
      </c>
      <c r="BF186" s="156">
        <f t="shared" si="35"/>
        <v>0</v>
      </c>
      <c r="BG186" s="156">
        <f t="shared" si="36"/>
        <v>0</v>
      </c>
      <c r="BH186" s="156">
        <f t="shared" si="37"/>
        <v>0</v>
      </c>
      <c r="BI186" s="156">
        <f t="shared" si="38"/>
        <v>0</v>
      </c>
      <c r="BJ186" s="14" t="s">
        <v>128</v>
      </c>
      <c r="BK186" s="157">
        <f t="shared" si="39"/>
        <v>0</v>
      </c>
      <c r="BL186" s="14" t="s">
        <v>190</v>
      </c>
      <c r="BM186" s="155" t="s">
        <v>317</v>
      </c>
    </row>
    <row r="187" spans="1:65" s="12" customFormat="1" ht="22.9" customHeight="1">
      <c r="B187" s="132"/>
      <c r="D187" s="133" t="s">
        <v>69</v>
      </c>
      <c r="E187" s="142" t="s">
        <v>318</v>
      </c>
      <c r="F187" s="142" t="s">
        <v>319</v>
      </c>
      <c r="J187" s="143">
        <f>BK187</f>
        <v>0</v>
      </c>
      <c r="L187" s="132"/>
      <c r="M187" s="136"/>
      <c r="N187" s="137"/>
      <c r="O187" s="137"/>
      <c r="P187" s="138">
        <f>SUM(P188:P190)</f>
        <v>18.142517340000001</v>
      </c>
      <c r="Q187" s="137"/>
      <c r="R187" s="138">
        <f>SUM(R188:R190)</f>
        <v>1.164304E-2</v>
      </c>
      <c r="S187" s="137"/>
      <c r="T187" s="139">
        <f>SUM(T188:T190)</f>
        <v>0</v>
      </c>
      <c r="AR187" s="133" t="s">
        <v>128</v>
      </c>
      <c r="AT187" s="140" t="s">
        <v>69</v>
      </c>
      <c r="AU187" s="140" t="s">
        <v>78</v>
      </c>
      <c r="AY187" s="133" t="s">
        <v>121</v>
      </c>
      <c r="BK187" s="141">
        <f>SUM(BK188:BK190)</f>
        <v>0</v>
      </c>
    </row>
    <row r="188" spans="1:65" s="2" customFormat="1" ht="24.2" customHeight="1">
      <c r="A188" s="26"/>
      <c r="B188" s="144"/>
      <c r="C188" s="145" t="s">
        <v>320</v>
      </c>
      <c r="D188" s="145" t="s">
        <v>123</v>
      </c>
      <c r="E188" s="146" t="s">
        <v>321</v>
      </c>
      <c r="F188" s="147" t="s">
        <v>322</v>
      </c>
      <c r="G188" s="148" t="s">
        <v>126</v>
      </c>
      <c r="H188" s="149">
        <v>42.646000000000001</v>
      </c>
      <c r="I188" s="149"/>
      <c r="J188" s="149">
        <f>ROUND(I188*H188,3)</f>
        <v>0</v>
      </c>
      <c r="K188" s="150"/>
      <c r="L188" s="27"/>
      <c r="M188" s="151" t="s">
        <v>1</v>
      </c>
      <c r="N188" s="152" t="s">
        <v>36</v>
      </c>
      <c r="O188" s="153">
        <v>0.26529000000000003</v>
      </c>
      <c r="P188" s="153">
        <f>O188*H188</f>
        <v>11.313557340000001</v>
      </c>
      <c r="Q188" s="153">
        <v>1.6000000000000001E-4</v>
      </c>
      <c r="R188" s="153">
        <f>Q188*H188</f>
        <v>6.8233600000000005E-3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190</v>
      </c>
      <c r="AT188" s="155" t="s">
        <v>123</v>
      </c>
      <c r="AU188" s="155" t="s">
        <v>128</v>
      </c>
      <c r="AY188" s="14" t="s">
        <v>121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128</v>
      </c>
      <c r="BK188" s="157">
        <f>ROUND(I188*H188,3)</f>
        <v>0</v>
      </c>
      <c r="BL188" s="14" t="s">
        <v>190</v>
      </c>
      <c r="BM188" s="155" t="s">
        <v>323</v>
      </c>
    </row>
    <row r="189" spans="1:65" s="2" customFormat="1" ht="24.2" customHeight="1">
      <c r="A189" s="26"/>
      <c r="B189" s="144"/>
      <c r="C189" s="145" t="s">
        <v>324</v>
      </c>
      <c r="D189" s="145" t="s">
        <v>123</v>
      </c>
      <c r="E189" s="146" t="s">
        <v>325</v>
      </c>
      <c r="F189" s="147" t="s">
        <v>326</v>
      </c>
      <c r="G189" s="148" t="s">
        <v>126</v>
      </c>
      <c r="H189" s="149">
        <v>42.646000000000001</v>
      </c>
      <c r="I189" s="149"/>
      <c r="J189" s="149">
        <f>ROUND(I189*H189,3)</f>
        <v>0</v>
      </c>
      <c r="K189" s="150"/>
      <c r="L189" s="27"/>
      <c r="M189" s="151" t="s">
        <v>1</v>
      </c>
      <c r="N189" s="152" t="s">
        <v>36</v>
      </c>
      <c r="O189" s="153">
        <v>0.14799999999999999</v>
      </c>
      <c r="P189" s="153">
        <f>O189*H189</f>
        <v>6.3116079999999997</v>
      </c>
      <c r="Q189" s="153">
        <v>8.0000000000000007E-5</v>
      </c>
      <c r="R189" s="153">
        <f>Q189*H189</f>
        <v>3.4116800000000003E-3</v>
      </c>
      <c r="S189" s="153">
        <v>0</v>
      </c>
      <c r="T189" s="15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190</v>
      </c>
      <c r="AT189" s="155" t="s">
        <v>123</v>
      </c>
      <c r="AU189" s="155" t="s">
        <v>128</v>
      </c>
      <c r="AY189" s="14" t="s">
        <v>121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128</v>
      </c>
      <c r="BK189" s="157">
        <f>ROUND(I189*H189,3)</f>
        <v>0</v>
      </c>
      <c r="BL189" s="14" t="s">
        <v>190</v>
      </c>
      <c r="BM189" s="155" t="s">
        <v>327</v>
      </c>
    </row>
    <row r="190" spans="1:65" s="2" customFormat="1" ht="24.2" customHeight="1">
      <c r="A190" s="26"/>
      <c r="B190" s="144"/>
      <c r="C190" s="145" t="s">
        <v>328</v>
      </c>
      <c r="D190" s="145" t="s">
        <v>123</v>
      </c>
      <c r="E190" s="146" t="s">
        <v>329</v>
      </c>
      <c r="F190" s="147" t="s">
        <v>330</v>
      </c>
      <c r="G190" s="148" t="s">
        <v>126</v>
      </c>
      <c r="H190" s="149">
        <v>4.4000000000000004</v>
      </c>
      <c r="I190" s="149"/>
      <c r="J190" s="149">
        <f>ROUND(I190*H190,3)</f>
        <v>0</v>
      </c>
      <c r="K190" s="150"/>
      <c r="L190" s="27"/>
      <c r="M190" s="151" t="s">
        <v>1</v>
      </c>
      <c r="N190" s="152" t="s">
        <v>36</v>
      </c>
      <c r="O190" s="153">
        <v>0.11758</v>
      </c>
      <c r="P190" s="153">
        <f>O190*H190</f>
        <v>0.51735200000000003</v>
      </c>
      <c r="Q190" s="153">
        <v>3.2000000000000003E-4</v>
      </c>
      <c r="R190" s="153">
        <f>Q190*H190</f>
        <v>1.4080000000000002E-3</v>
      </c>
      <c r="S190" s="153">
        <v>0</v>
      </c>
      <c r="T190" s="15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190</v>
      </c>
      <c r="AT190" s="155" t="s">
        <v>123</v>
      </c>
      <c r="AU190" s="155" t="s">
        <v>128</v>
      </c>
      <c r="AY190" s="14" t="s">
        <v>121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128</v>
      </c>
      <c r="BK190" s="157">
        <f>ROUND(I190*H190,3)</f>
        <v>0</v>
      </c>
      <c r="BL190" s="14" t="s">
        <v>190</v>
      </c>
      <c r="BM190" s="155" t="s">
        <v>331</v>
      </c>
    </row>
    <row r="191" spans="1:65" s="12" customFormat="1" ht="22.9" customHeight="1">
      <c r="B191" s="132"/>
      <c r="D191" s="133" t="s">
        <v>69</v>
      </c>
      <c r="E191" s="142" t="s">
        <v>332</v>
      </c>
      <c r="F191" s="142" t="s">
        <v>333</v>
      </c>
      <c r="J191" s="143">
        <f>BK191</f>
        <v>0</v>
      </c>
      <c r="L191" s="132"/>
      <c r="M191" s="136"/>
      <c r="N191" s="137"/>
      <c r="O191" s="137"/>
      <c r="P191" s="138">
        <f>SUM(P192:P194)</f>
        <v>8.2554999999999996</v>
      </c>
      <c r="Q191" s="137"/>
      <c r="R191" s="138">
        <f>SUM(R192:R194)</f>
        <v>0.23699999999999999</v>
      </c>
      <c r="S191" s="137"/>
      <c r="T191" s="139">
        <f>SUM(T192:T194)</f>
        <v>0</v>
      </c>
      <c r="AR191" s="133" t="s">
        <v>128</v>
      </c>
      <c r="AT191" s="140" t="s">
        <v>69</v>
      </c>
      <c r="AU191" s="140" t="s">
        <v>78</v>
      </c>
      <c r="AY191" s="133" t="s">
        <v>121</v>
      </c>
      <c r="BK191" s="141">
        <f>SUM(BK192:BK194)</f>
        <v>0</v>
      </c>
    </row>
    <row r="192" spans="1:65" s="2" customFormat="1" ht="37.9" customHeight="1">
      <c r="A192" s="26"/>
      <c r="B192" s="144"/>
      <c r="C192" s="145" t="s">
        <v>334</v>
      </c>
      <c r="D192" s="145" t="s">
        <v>123</v>
      </c>
      <c r="E192" s="146" t="s">
        <v>335</v>
      </c>
      <c r="F192" s="147" t="s">
        <v>336</v>
      </c>
      <c r="G192" s="148" t="s">
        <v>126</v>
      </c>
      <c r="H192" s="149">
        <v>7.9</v>
      </c>
      <c r="I192" s="149"/>
      <c r="J192" s="149">
        <f>ROUND(I192*H192,3)</f>
        <v>0</v>
      </c>
      <c r="K192" s="150"/>
      <c r="L192" s="27"/>
      <c r="M192" s="151" t="s">
        <v>1</v>
      </c>
      <c r="N192" s="152" t="s">
        <v>36</v>
      </c>
      <c r="O192" s="153">
        <v>1.0449999999999999</v>
      </c>
      <c r="P192" s="153">
        <f>O192*H192</f>
        <v>8.2554999999999996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190</v>
      </c>
      <c r="AT192" s="155" t="s">
        <v>123</v>
      </c>
      <c r="AU192" s="155" t="s">
        <v>128</v>
      </c>
      <c r="AY192" s="14" t="s">
        <v>121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128</v>
      </c>
      <c r="BK192" s="157">
        <f>ROUND(I192*H192,3)</f>
        <v>0</v>
      </c>
      <c r="BL192" s="14" t="s">
        <v>190</v>
      </c>
      <c r="BM192" s="155" t="s">
        <v>337</v>
      </c>
    </row>
    <row r="193" spans="1:65" s="2" customFormat="1" ht="14.45" customHeight="1">
      <c r="A193" s="26"/>
      <c r="B193" s="144"/>
      <c r="C193" s="158" t="s">
        <v>338</v>
      </c>
      <c r="D193" s="158" t="s">
        <v>167</v>
      </c>
      <c r="E193" s="159" t="s">
        <v>339</v>
      </c>
      <c r="F193" s="160" t="s">
        <v>340</v>
      </c>
      <c r="G193" s="161" t="s">
        <v>126</v>
      </c>
      <c r="H193" s="162">
        <v>7.9</v>
      </c>
      <c r="I193" s="162"/>
      <c r="J193" s="162">
        <f>ROUND(I193*H193,3)</f>
        <v>0</v>
      </c>
      <c r="K193" s="163"/>
      <c r="L193" s="164"/>
      <c r="M193" s="165" t="s">
        <v>1</v>
      </c>
      <c r="N193" s="166" t="s">
        <v>36</v>
      </c>
      <c r="O193" s="153">
        <v>0</v>
      </c>
      <c r="P193" s="153">
        <f>O193*H193</f>
        <v>0</v>
      </c>
      <c r="Q193" s="153">
        <v>0.03</v>
      </c>
      <c r="R193" s="153">
        <f>Q193*H193</f>
        <v>0.23699999999999999</v>
      </c>
      <c r="S193" s="153">
        <v>0</v>
      </c>
      <c r="T193" s="15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262</v>
      </c>
      <c r="AT193" s="155" t="s">
        <v>167</v>
      </c>
      <c r="AU193" s="155" t="s">
        <v>128</v>
      </c>
      <c r="AY193" s="14" t="s">
        <v>121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128</v>
      </c>
      <c r="BK193" s="157">
        <f>ROUND(I193*H193,3)</f>
        <v>0</v>
      </c>
      <c r="BL193" s="14" t="s">
        <v>190</v>
      </c>
      <c r="BM193" s="155" t="s">
        <v>341</v>
      </c>
    </row>
    <row r="194" spans="1:65" s="2" customFormat="1" ht="14.45" customHeight="1">
      <c r="A194" s="26"/>
      <c r="B194" s="144"/>
      <c r="C194" s="145" t="s">
        <v>342</v>
      </c>
      <c r="D194" s="145" t="s">
        <v>123</v>
      </c>
      <c r="E194" s="146" t="s">
        <v>343</v>
      </c>
      <c r="F194" s="147" t="s">
        <v>344</v>
      </c>
      <c r="G194" s="148" t="s">
        <v>273</v>
      </c>
      <c r="H194" s="149">
        <v>5.7240000000000002</v>
      </c>
      <c r="I194" s="149"/>
      <c r="J194" s="149">
        <f>ROUND(I194*H194,3)</f>
        <v>0</v>
      </c>
      <c r="K194" s="150"/>
      <c r="L194" s="27"/>
      <c r="M194" s="167" t="s">
        <v>1</v>
      </c>
      <c r="N194" s="168" t="s">
        <v>36</v>
      </c>
      <c r="O194" s="169">
        <v>0</v>
      </c>
      <c r="P194" s="169">
        <f>O194*H194</f>
        <v>0</v>
      </c>
      <c r="Q194" s="169">
        <v>0</v>
      </c>
      <c r="R194" s="169">
        <f>Q194*H194</f>
        <v>0</v>
      </c>
      <c r="S194" s="169">
        <v>0</v>
      </c>
      <c r="T194" s="170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190</v>
      </c>
      <c r="AT194" s="155" t="s">
        <v>123</v>
      </c>
      <c r="AU194" s="155" t="s">
        <v>128</v>
      </c>
      <c r="AY194" s="14" t="s">
        <v>121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128</v>
      </c>
      <c r="BK194" s="157">
        <f>ROUND(I194*H194,3)</f>
        <v>0</v>
      </c>
      <c r="BL194" s="14" t="s">
        <v>190</v>
      </c>
      <c r="BM194" s="155" t="s">
        <v>345</v>
      </c>
    </row>
    <row r="195" spans="1:65" s="2" customFormat="1" ht="6.95" customHeight="1">
      <c r="A195" s="26"/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27"/>
      <c r="M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</sheetData>
  <autoFilter ref="C131:K194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88"/>
  <sheetViews>
    <sheetView showGridLines="0" topLeftCell="A116" workbookViewId="0">
      <selection activeCell="I135" sqref="I135:I18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6" t="str">
        <f>'Rekapitulácia stavby'!K6</f>
        <v>Výstavba autobusových zastávok v obci Zemplínske Hradište</v>
      </c>
      <c r="F7" s="207"/>
      <c r="G7" s="207"/>
      <c r="H7" s="207"/>
      <c r="L7" s="17"/>
    </row>
    <row r="8" spans="1:46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3" t="s">
        <v>346</v>
      </c>
      <c r="F9" s="205"/>
      <c r="G9" s="205"/>
      <c r="H9" s="20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 t="str">
        <f>'Rekapitulácia stavby'!AN8</f>
        <v>7. 10. 2020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9" t="str">
        <f>'Rekapitulácia stavby'!E14</f>
        <v xml:space="preserve"> </v>
      </c>
      <c r="F18" s="199"/>
      <c r="G18" s="199"/>
      <c r="H18" s="19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01" t="s">
        <v>1</v>
      </c>
      <c r="F27" s="201"/>
      <c r="G27" s="201"/>
      <c r="H27" s="20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1" t="s">
        <v>86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93" t="s">
        <v>87</v>
      </c>
      <c r="E31" s="26"/>
      <c r="F31" s="26"/>
      <c r="G31" s="26"/>
      <c r="H31" s="26"/>
      <c r="I31" s="26"/>
      <c r="J31" s="92">
        <f>J111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5" t="s">
        <v>34</v>
      </c>
      <c r="E35" s="23" t="s">
        <v>35</v>
      </c>
      <c r="F35" s="96">
        <f>ROUND((SUM(BE111:BE112) + SUM(BE132:BE187)),  2)</f>
        <v>0</v>
      </c>
      <c r="G35" s="26"/>
      <c r="H35" s="26"/>
      <c r="I35" s="97">
        <v>0.2</v>
      </c>
      <c r="J35" s="96">
        <f>ROUND(((SUM(BE111:BE112) + SUM(BE132:BE187))*I35),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36</v>
      </c>
      <c r="F36" s="96">
        <f>ROUND((SUM(BF111:BF112) + SUM(BF132:BF187)),  2)</f>
        <v>0</v>
      </c>
      <c r="G36" s="26"/>
      <c r="H36" s="26"/>
      <c r="I36" s="97">
        <v>0.2</v>
      </c>
      <c r="J36" s="96">
        <f>ROUND(((SUM(BF111:BF112) + SUM(BF132:BF187))*I36),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96">
        <f>ROUND((SUM(BG111:BG112) + SUM(BG132:BG187)),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96">
        <f>ROUND((SUM(BH111:BH112) + SUM(BH132:BH187)),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39</v>
      </c>
      <c r="F39" s="96">
        <f>ROUND((SUM(BI111:BI112) + SUM(BI132:BI187)),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6" t="str">
        <f>E7</f>
        <v>Výstavba autobusových zastávok v obci Zemplínske Hradište</v>
      </c>
      <c r="F85" s="207"/>
      <c r="G85" s="207"/>
      <c r="H85" s="20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3" t="str">
        <f>E9</f>
        <v>03 - Zástavka č. 2</v>
      </c>
      <c r="F87" s="205"/>
      <c r="G87" s="205"/>
      <c r="H87" s="20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Zemplinske Hradište</v>
      </c>
      <c r="G89" s="26"/>
      <c r="H89" s="26"/>
      <c r="I89" s="23" t="s">
        <v>17</v>
      </c>
      <c r="J89" s="49" t="str">
        <f>IF(J12="","",J12)</f>
        <v>7. 10. 2020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Obec Zemplinske Hradište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89</v>
      </c>
      <c r="D94" s="98"/>
      <c r="E94" s="98"/>
      <c r="F94" s="98"/>
      <c r="G94" s="98"/>
      <c r="H94" s="98"/>
      <c r="I94" s="98"/>
      <c r="J94" s="107" t="s">
        <v>90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8" t="s">
        <v>91</v>
      </c>
      <c r="D96" s="26"/>
      <c r="E96" s="26"/>
      <c r="F96" s="26"/>
      <c r="G96" s="26"/>
      <c r="H96" s="26"/>
      <c r="I96" s="26"/>
      <c r="J96" s="65">
        <f>J132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5" customHeight="1">
      <c r="B97" s="109"/>
      <c r="D97" s="110" t="s">
        <v>93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1:31" s="10" customFormat="1" ht="19.899999999999999" customHeight="1">
      <c r="B98" s="113"/>
      <c r="D98" s="114" t="s">
        <v>94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1:31" s="10" customFormat="1" ht="19.899999999999999" customHeight="1">
      <c r="B99" s="113"/>
      <c r="D99" s="114" t="s">
        <v>95</v>
      </c>
      <c r="E99" s="115"/>
      <c r="F99" s="115"/>
      <c r="G99" s="115"/>
      <c r="H99" s="115"/>
      <c r="I99" s="115"/>
      <c r="J99" s="116">
        <f>J142</f>
        <v>0</v>
      </c>
      <c r="L99" s="113"/>
    </row>
    <row r="100" spans="1:31" s="10" customFormat="1" ht="19.899999999999999" customHeight="1">
      <c r="B100" s="113"/>
      <c r="D100" s="114" t="s">
        <v>96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1:31" s="10" customFormat="1" ht="19.899999999999999" customHeight="1">
      <c r="B101" s="113"/>
      <c r="D101" s="114" t="s">
        <v>97</v>
      </c>
      <c r="E101" s="115"/>
      <c r="F101" s="115"/>
      <c r="G101" s="115"/>
      <c r="H101" s="115"/>
      <c r="I101" s="115"/>
      <c r="J101" s="116">
        <f>J148</f>
        <v>0</v>
      </c>
      <c r="L101" s="113"/>
    </row>
    <row r="102" spans="1:31" s="10" customFormat="1" ht="19.899999999999999" customHeight="1">
      <c r="B102" s="113"/>
      <c r="D102" s="114" t="s">
        <v>98</v>
      </c>
      <c r="E102" s="115"/>
      <c r="F102" s="115"/>
      <c r="G102" s="115"/>
      <c r="H102" s="115"/>
      <c r="I102" s="115"/>
      <c r="J102" s="116">
        <f>J152</f>
        <v>0</v>
      </c>
      <c r="L102" s="113"/>
    </row>
    <row r="103" spans="1:31" s="10" customFormat="1" ht="19.899999999999999" customHeight="1">
      <c r="B103" s="113"/>
      <c r="D103" s="114" t="s">
        <v>99</v>
      </c>
      <c r="E103" s="115"/>
      <c r="F103" s="115"/>
      <c r="G103" s="115"/>
      <c r="H103" s="115"/>
      <c r="I103" s="115"/>
      <c r="J103" s="116">
        <f>J162</f>
        <v>0</v>
      </c>
      <c r="L103" s="113"/>
    </row>
    <row r="104" spans="1:31" s="9" customFormat="1" ht="24.95" customHeight="1">
      <c r="B104" s="109"/>
      <c r="D104" s="110" t="s">
        <v>100</v>
      </c>
      <c r="E104" s="111"/>
      <c r="F104" s="111"/>
      <c r="G104" s="111"/>
      <c r="H104" s="111"/>
      <c r="I104" s="111"/>
      <c r="J104" s="112">
        <f>J164</f>
        <v>0</v>
      </c>
      <c r="L104" s="109"/>
    </row>
    <row r="105" spans="1:31" s="10" customFormat="1" ht="19.899999999999999" customHeight="1">
      <c r="B105" s="113"/>
      <c r="D105" s="114" t="s">
        <v>101</v>
      </c>
      <c r="E105" s="115"/>
      <c r="F105" s="115"/>
      <c r="G105" s="115"/>
      <c r="H105" s="115"/>
      <c r="I105" s="115"/>
      <c r="J105" s="116">
        <f>J165</f>
        <v>0</v>
      </c>
      <c r="L105" s="113"/>
    </row>
    <row r="106" spans="1:31" s="10" customFormat="1" ht="19.899999999999999" customHeight="1">
      <c r="B106" s="113"/>
      <c r="D106" s="114" t="s">
        <v>102</v>
      </c>
      <c r="E106" s="115"/>
      <c r="F106" s="115"/>
      <c r="G106" s="115"/>
      <c r="H106" s="115"/>
      <c r="I106" s="115"/>
      <c r="J106" s="116">
        <f>J169</f>
        <v>0</v>
      </c>
      <c r="L106" s="113"/>
    </row>
    <row r="107" spans="1:31" s="10" customFormat="1" ht="19.899999999999999" customHeight="1">
      <c r="B107" s="113"/>
      <c r="D107" s="114" t="s">
        <v>103</v>
      </c>
      <c r="E107" s="115"/>
      <c r="F107" s="115"/>
      <c r="G107" s="115"/>
      <c r="H107" s="115"/>
      <c r="I107" s="115"/>
      <c r="J107" s="116">
        <f>J180</f>
        <v>0</v>
      </c>
      <c r="L107" s="113"/>
    </row>
    <row r="108" spans="1:31" s="10" customFormat="1" ht="19.899999999999999" customHeight="1">
      <c r="B108" s="113"/>
      <c r="D108" s="114" t="s">
        <v>104</v>
      </c>
      <c r="E108" s="115"/>
      <c r="F108" s="115"/>
      <c r="G108" s="115"/>
      <c r="H108" s="115"/>
      <c r="I108" s="115"/>
      <c r="J108" s="116">
        <f>J184</f>
        <v>0</v>
      </c>
      <c r="L108" s="113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9.25" customHeight="1">
      <c r="A111" s="26"/>
      <c r="B111" s="27"/>
      <c r="C111" s="108" t="s">
        <v>105</v>
      </c>
      <c r="D111" s="26"/>
      <c r="E111" s="26"/>
      <c r="F111" s="26"/>
      <c r="G111" s="26"/>
      <c r="H111" s="26"/>
      <c r="I111" s="26"/>
      <c r="J111" s="117">
        <v>0</v>
      </c>
      <c r="K111" s="26"/>
      <c r="L111" s="36"/>
      <c r="N111" s="118" t="s">
        <v>34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8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9.25" customHeight="1">
      <c r="A113" s="26"/>
      <c r="B113" s="27"/>
      <c r="C113" s="119" t="s">
        <v>106</v>
      </c>
      <c r="D113" s="98"/>
      <c r="E113" s="98"/>
      <c r="F113" s="98"/>
      <c r="G113" s="98"/>
      <c r="H113" s="98"/>
      <c r="I113" s="98"/>
      <c r="J113" s="120">
        <f>ROUND(J96+J111,2)</f>
        <v>0</v>
      </c>
      <c r="K113" s="98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107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12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6" t="str">
        <f>E7</f>
        <v>Výstavba autobusových zastávok v obci Zemplínske Hradište</v>
      </c>
      <c r="F122" s="207"/>
      <c r="G122" s="207"/>
      <c r="H122" s="207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84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183" t="str">
        <f>E9</f>
        <v>03 - Zástavka č. 2</v>
      </c>
      <c r="F124" s="205"/>
      <c r="G124" s="205"/>
      <c r="H124" s="205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15</v>
      </c>
      <c r="D126" s="26"/>
      <c r="E126" s="26"/>
      <c r="F126" s="21" t="str">
        <f>F12</f>
        <v>Zemplinske Hradište</v>
      </c>
      <c r="G126" s="26"/>
      <c r="H126" s="26"/>
      <c r="I126" s="23" t="s">
        <v>17</v>
      </c>
      <c r="J126" s="49" t="str">
        <f>IF(J12="","",J12)</f>
        <v>7. 10. 2020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19</v>
      </c>
      <c r="D128" s="26"/>
      <c r="E128" s="26"/>
      <c r="F128" s="21" t="str">
        <f>E15</f>
        <v xml:space="preserve">Obec Zemplinske Hradište </v>
      </c>
      <c r="G128" s="26"/>
      <c r="H128" s="26"/>
      <c r="I128" s="23" t="s">
        <v>25</v>
      </c>
      <c r="J128" s="24" t="str">
        <f>E21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23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28</v>
      </c>
      <c r="J129" s="24" t="str">
        <f>E24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21"/>
      <c r="B131" s="122"/>
      <c r="C131" s="123" t="s">
        <v>108</v>
      </c>
      <c r="D131" s="124" t="s">
        <v>55</v>
      </c>
      <c r="E131" s="124" t="s">
        <v>51</v>
      </c>
      <c r="F131" s="124" t="s">
        <v>52</v>
      </c>
      <c r="G131" s="124" t="s">
        <v>109</v>
      </c>
      <c r="H131" s="124" t="s">
        <v>110</v>
      </c>
      <c r="I131" s="124" t="s">
        <v>111</v>
      </c>
      <c r="J131" s="125" t="s">
        <v>90</v>
      </c>
      <c r="K131" s="126" t="s">
        <v>112</v>
      </c>
      <c r="L131" s="127"/>
      <c r="M131" s="56" t="s">
        <v>1</v>
      </c>
      <c r="N131" s="57" t="s">
        <v>34</v>
      </c>
      <c r="O131" s="57" t="s">
        <v>113</v>
      </c>
      <c r="P131" s="57" t="s">
        <v>114</v>
      </c>
      <c r="Q131" s="57" t="s">
        <v>115</v>
      </c>
      <c r="R131" s="57" t="s">
        <v>116</v>
      </c>
      <c r="S131" s="57" t="s">
        <v>117</v>
      </c>
      <c r="T131" s="58" t="s">
        <v>118</v>
      </c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65" s="2" customFormat="1" ht="22.9" customHeight="1">
      <c r="A132" s="26"/>
      <c r="B132" s="27"/>
      <c r="C132" s="63" t="s">
        <v>86</v>
      </c>
      <c r="D132" s="26"/>
      <c r="E132" s="26"/>
      <c r="F132" s="26"/>
      <c r="G132" s="26"/>
      <c r="H132" s="26"/>
      <c r="I132" s="26"/>
      <c r="J132" s="128">
        <f>BK132</f>
        <v>0</v>
      </c>
      <c r="K132" s="26"/>
      <c r="L132" s="27"/>
      <c r="M132" s="59"/>
      <c r="N132" s="50"/>
      <c r="O132" s="60"/>
      <c r="P132" s="129">
        <f>P133+P164</f>
        <v>178.69697803000003</v>
      </c>
      <c r="Q132" s="60"/>
      <c r="R132" s="129">
        <f>R133+R164</f>
        <v>36.040134490000007</v>
      </c>
      <c r="S132" s="60"/>
      <c r="T132" s="130">
        <f>T133+T164</f>
        <v>3.2412999999999998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69</v>
      </c>
      <c r="AU132" s="14" t="s">
        <v>92</v>
      </c>
      <c r="BK132" s="131">
        <f>BK133+BK164</f>
        <v>0</v>
      </c>
    </row>
    <row r="133" spans="1:65" s="12" customFormat="1" ht="25.9" customHeight="1">
      <c r="B133" s="132"/>
      <c r="D133" s="133" t="s">
        <v>69</v>
      </c>
      <c r="E133" s="134" t="s">
        <v>119</v>
      </c>
      <c r="F133" s="134" t="s">
        <v>120</v>
      </c>
      <c r="J133" s="135">
        <f>BK133</f>
        <v>0</v>
      </c>
      <c r="L133" s="132"/>
      <c r="M133" s="136"/>
      <c r="N133" s="137"/>
      <c r="O133" s="137"/>
      <c r="P133" s="138">
        <f>P134+P142+P145+P148+P152+P162</f>
        <v>87.215932690000002</v>
      </c>
      <c r="Q133" s="137"/>
      <c r="R133" s="138">
        <f>R134+R142+R145+R148+R152+R162</f>
        <v>35.148540450000006</v>
      </c>
      <c r="S133" s="137"/>
      <c r="T133" s="139">
        <f>T134+T142+T145+T148+T152+T162</f>
        <v>3.2412999999999998</v>
      </c>
      <c r="AR133" s="133" t="s">
        <v>78</v>
      </c>
      <c r="AT133" s="140" t="s">
        <v>69</v>
      </c>
      <c r="AU133" s="140" t="s">
        <v>70</v>
      </c>
      <c r="AY133" s="133" t="s">
        <v>121</v>
      </c>
      <c r="BK133" s="141">
        <f>BK134+BK142+BK145+BK148+BK152+BK162</f>
        <v>0</v>
      </c>
    </row>
    <row r="134" spans="1:65" s="12" customFormat="1" ht="22.9" customHeight="1">
      <c r="B134" s="132"/>
      <c r="D134" s="133" t="s">
        <v>69</v>
      </c>
      <c r="E134" s="142" t="s">
        <v>78</v>
      </c>
      <c r="F134" s="142" t="s">
        <v>122</v>
      </c>
      <c r="J134" s="143">
        <f>BK134</f>
        <v>0</v>
      </c>
      <c r="L134" s="132"/>
      <c r="M134" s="136"/>
      <c r="N134" s="137"/>
      <c r="O134" s="137"/>
      <c r="P134" s="138">
        <f>SUM(P135:P141)</f>
        <v>24.001343540000001</v>
      </c>
      <c r="Q134" s="137"/>
      <c r="R134" s="138">
        <f>SUM(R135:R141)</f>
        <v>0</v>
      </c>
      <c r="S134" s="137"/>
      <c r="T134" s="139">
        <f>SUM(T135:T141)</f>
        <v>2.2972999999999999</v>
      </c>
      <c r="AR134" s="133" t="s">
        <v>78</v>
      </c>
      <c r="AT134" s="140" t="s">
        <v>69</v>
      </c>
      <c r="AU134" s="140" t="s">
        <v>78</v>
      </c>
      <c r="AY134" s="133" t="s">
        <v>121</v>
      </c>
      <c r="BK134" s="141">
        <f>SUM(BK135:BK141)</f>
        <v>0</v>
      </c>
    </row>
    <row r="135" spans="1:65" s="2" customFormat="1" ht="24.2" customHeight="1">
      <c r="A135" s="26"/>
      <c r="B135" s="144"/>
      <c r="C135" s="145" t="s">
        <v>78</v>
      </c>
      <c r="D135" s="145" t="s">
        <v>123</v>
      </c>
      <c r="E135" s="146" t="s">
        <v>124</v>
      </c>
      <c r="F135" s="147" t="s">
        <v>125</v>
      </c>
      <c r="G135" s="148" t="s">
        <v>126</v>
      </c>
      <c r="H135" s="149">
        <v>2.5680000000000001</v>
      </c>
      <c r="I135" s="149"/>
      <c r="J135" s="149">
        <f t="shared" ref="J135:J141" si="0">ROUND(I135*H135,3)</f>
        <v>0</v>
      </c>
      <c r="K135" s="150"/>
      <c r="L135" s="27"/>
      <c r="M135" s="151" t="s">
        <v>1</v>
      </c>
      <c r="N135" s="152" t="s">
        <v>36</v>
      </c>
      <c r="O135" s="153">
        <v>1.169</v>
      </c>
      <c r="P135" s="153">
        <f t="shared" ref="P135:P141" si="1">O135*H135</f>
        <v>3.001992</v>
      </c>
      <c r="Q135" s="153">
        <v>0</v>
      </c>
      <c r="R135" s="153">
        <f t="shared" ref="R135:R141" si="2">Q135*H135</f>
        <v>0</v>
      </c>
      <c r="S135" s="153">
        <v>0.22500000000000001</v>
      </c>
      <c r="T135" s="154">
        <f t="shared" ref="T135:T141" si="3">S135*H135</f>
        <v>0.57779999999999998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127</v>
      </c>
      <c r="AT135" s="155" t="s">
        <v>123</v>
      </c>
      <c r="AU135" s="155" t="s">
        <v>128</v>
      </c>
      <c r="AY135" s="14" t="s">
        <v>121</v>
      </c>
      <c r="BE135" s="156">
        <f t="shared" ref="BE135:BE141" si="4">IF(N135="základná",J135,0)</f>
        <v>0</v>
      </c>
      <c r="BF135" s="156">
        <f t="shared" ref="BF135:BF141" si="5">IF(N135="znížená",J135,0)</f>
        <v>0</v>
      </c>
      <c r="BG135" s="156">
        <f t="shared" ref="BG135:BG141" si="6">IF(N135="zákl. prenesená",J135,0)</f>
        <v>0</v>
      </c>
      <c r="BH135" s="156">
        <f t="shared" ref="BH135:BH141" si="7">IF(N135="zníž. prenesená",J135,0)</f>
        <v>0</v>
      </c>
      <c r="BI135" s="156">
        <f t="shared" ref="BI135:BI141" si="8">IF(N135="nulová",J135,0)</f>
        <v>0</v>
      </c>
      <c r="BJ135" s="14" t="s">
        <v>128</v>
      </c>
      <c r="BK135" s="157">
        <f t="shared" ref="BK135:BK141" si="9">ROUND(I135*H135,3)</f>
        <v>0</v>
      </c>
      <c r="BL135" s="14" t="s">
        <v>127</v>
      </c>
      <c r="BM135" s="155" t="s">
        <v>129</v>
      </c>
    </row>
    <row r="136" spans="1:65" s="2" customFormat="1" ht="24.2" customHeight="1">
      <c r="A136" s="26"/>
      <c r="B136" s="144"/>
      <c r="C136" s="145" t="s">
        <v>128</v>
      </c>
      <c r="D136" s="145" t="s">
        <v>123</v>
      </c>
      <c r="E136" s="146" t="s">
        <v>130</v>
      </c>
      <c r="F136" s="147" t="s">
        <v>131</v>
      </c>
      <c r="G136" s="148" t="s">
        <v>126</v>
      </c>
      <c r="H136" s="149">
        <v>9.5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0.35499999999999998</v>
      </c>
      <c r="P136" s="153">
        <f t="shared" si="1"/>
        <v>3.3724999999999996</v>
      </c>
      <c r="Q136" s="153">
        <v>0</v>
      </c>
      <c r="R136" s="153">
        <f t="shared" si="2"/>
        <v>0</v>
      </c>
      <c r="S136" s="153">
        <v>0.18099999999999999</v>
      </c>
      <c r="T136" s="154">
        <f t="shared" si="3"/>
        <v>1.7195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127</v>
      </c>
      <c r="AT136" s="155" t="s">
        <v>123</v>
      </c>
      <c r="AU136" s="155" t="s">
        <v>128</v>
      </c>
      <c r="AY136" s="14" t="s">
        <v>121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128</v>
      </c>
      <c r="BK136" s="157">
        <f t="shared" si="9"/>
        <v>0</v>
      </c>
      <c r="BL136" s="14" t="s">
        <v>127</v>
      </c>
      <c r="BM136" s="155" t="s">
        <v>132</v>
      </c>
    </row>
    <row r="137" spans="1:65" s="2" customFormat="1" ht="24.2" customHeight="1">
      <c r="A137" s="26"/>
      <c r="B137" s="144"/>
      <c r="C137" s="145" t="s">
        <v>133</v>
      </c>
      <c r="D137" s="145" t="s">
        <v>123</v>
      </c>
      <c r="E137" s="146" t="s">
        <v>134</v>
      </c>
      <c r="F137" s="147" t="s">
        <v>135</v>
      </c>
      <c r="G137" s="148" t="s">
        <v>136</v>
      </c>
      <c r="H137" s="149">
        <v>4.95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0.46</v>
      </c>
      <c r="P137" s="153">
        <f t="shared" si="1"/>
        <v>2.2770000000000001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127</v>
      </c>
      <c r="AT137" s="155" t="s">
        <v>123</v>
      </c>
      <c r="AU137" s="155" t="s">
        <v>128</v>
      </c>
      <c r="AY137" s="14" t="s">
        <v>121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128</v>
      </c>
      <c r="BK137" s="157">
        <f t="shared" si="9"/>
        <v>0</v>
      </c>
      <c r="BL137" s="14" t="s">
        <v>127</v>
      </c>
      <c r="BM137" s="155" t="s">
        <v>137</v>
      </c>
    </row>
    <row r="138" spans="1:65" s="2" customFormat="1" ht="24.2" customHeight="1">
      <c r="A138" s="26"/>
      <c r="B138" s="144"/>
      <c r="C138" s="145" t="s">
        <v>127</v>
      </c>
      <c r="D138" s="145" t="s">
        <v>123</v>
      </c>
      <c r="E138" s="146" t="s">
        <v>138</v>
      </c>
      <c r="F138" s="147" t="s">
        <v>139</v>
      </c>
      <c r="G138" s="148" t="s">
        <v>136</v>
      </c>
      <c r="H138" s="149">
        <v>4.95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5.6000000000000001E-2</v>
      </c>
      <c r="P138" s="153">
        <f t="shared" si="1"/>
        <v>0.2772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127</v>
      </c>
      <c r="AT138" s="155" t="s">
        <v>123</v>
      </c>
      <c r="AU138" s="155" t="s">
        <v>128</v>
      </c>
      <c r="AY138" s="14" t="s">
        <v>121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128</v>
      </c>
      <c r="BK138" s="157">
        <f t="shared" si="9"/>
        <v>0</v>
      </c>
      <c r="BL138" s="14" t="s">
        <v>127</v>
      </c>
      <c r="BM138" s="155" t="s">
        <v>140</v>
      </c>
    </row>
    <row r="139" spans="1:65" s="2" customFormat="1" ht="14.45" customHeight="1">
      <c r="A139" s="26"/>
      <c r="B139" s="144"/>
      <c r="C139" s="145" t="s">
        <v>141</v>
      </c>
      <c r="D139" s="145" t="s">
        <v>123</v>
      </c>
      <c r="E139" s="146" t="s">
        <v>142</v>
      </c>
      <c r="F139" s="147" t="s">
        <v>143</v>
      </c>
      <c r="G139" s="148" t="s">
        <v>136</v>
      </c>
      <c r="H139" s="149">
        <v>3.141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3.8503500000000002</v>
      </c>
      <c r="P139" s="153">
        <f t="shared" si="1"/>
        <v>12.093949350000001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127</v>
      </c>
      <c r="AT139" s="155" t="s">
        <v>123</v>
      </c>
      <c r="AU139" s="155" t="s">
        <v>128</v>
      </c>
      <c r="AY139" s="14" t="s">
        <v>121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128</v>
      </c>
      <c r="BK139" s="157">
        <f t="shared" si="9"/>
        <v>0</v>
      </c>
      <c r="BL139" s="14" t="s">
        <v>127</v>
      </c>
      <c r="BM139" s="155" t="s">
        <v>144</v>
      </c>
    </row>
    <row r="140" spans="1:65" s="2" customFormat="1" ht="24.2" customHeight="1">
      <c r="A140" s="26"/>
      <c r="B140" s="144"/>
      <c r="C140" s="145" t="s">
        <v>145</v>
      </c>
      <c r="D140" s="145" t="s">
        <v>123</v>
      </c>
      <c r="E140" s="146" t="s">
        <v>146</v>
      </c>
      <c r="F140" s="147" t="s">
        <v>147</v>
      </c>
      <c r="G140" s="148" t="s">
        <v>136</v>
      </c>
      <c r="H140" s="149">
        <v>3.141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36</v>
      </c>
      <c r="O140" s="153">
        <v>0.77059</v>
      </c>
      <c r="P140" s="153">
        <f t="shared" si="1"/>
        <v>2.4204231900000002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127</v>
      </c>
      <c r="AT140" s="155" t="s">
        <v>123</v>
      </c>
      <c r="AU140" s="155" t="s">
        <v>128</v>
      </c>
      <c r="AY140" s="14" t="s">
        <v>121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128</v>
      </c>
      <c r="BK140" s="157">
        <f t="shared" si="9"/>
        <v>0</v>
      </c>
      <c r="BL140" s="14" t="s">
        <v>127</v>
      </c>
      <c r="BM140" s="155" t="s">
        <v>148</v>
      </c>
    </row>
    <row r="141" spans="1:65" s="2" customFormat="1" ht="24.2" customHeight="1">
      <c r="A141" s="26"/>
      <c r="B141" s="144"/>
      <c r="C141" s="145" t="s">
        <v>149</v>
      </c>
      <c r="D141" s="145" t="s">
        <v>123</v>
      </c>
      <c r="E141" s="146" t="s">
        <v>150</v>
      </c>
      <c r="F141" s="147" t="s">
        <v>151</v>
      </c>
      <c r="G141" s="148" t="s">
        <v>136</v>
      </c>
      <c r="H141" s="149">
        <v>8.0909999999999993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36</v>
      </c>
      <c r="O141" s="153">
        <v>6.9000000000000006E-2</v>
      </c>
      <c r="P141" s="153">
        <f t="shared" si="1"/>
        <v>0.55827899999999997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127</v>
      </c>
      <c r="AT141" s="155" t="s">
        <v>123</v>
      </c>
      <c r="AU141" s="155" t="s">
        <v>128</v>
      </c>
      <c r="AY141" s="14" t="s">
        <v>121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128</v>
      </c>
      <c r="BK141" s="157">
        <f t="shared" si="9"/>
        <v>0</v>
      </c>
      <c r="BL141" s="14" t="s">
        <v>127</v>
      </c>
      <c r="BM141" s="155" t="s">
        <v>152</v>
      </c>
    </row>
    <row r="142" spans="1:65" s="12" customFormat="1" ht="22.9" customHeight="1">
      <c r="B142" s="132"/>
      <c r="D142" s="133" t="s">
        <v>69</v>
      </c>
      <c r="E142" s="142" t="s">
        <v>128</v>
      </c>
      <c r="F142" s="142" t="s">
        <v>153</v>
      </c>
      <c r="J142" s="143">
        <f>BK142</f>
        <v>0</v>
      </c>
      <c r="L142" s="132"/>
      <c r="M142" s="136"/>
      <c r="N142" s="137"/>
      <c r="O142" s="137"/>
      <c r="P142" s="138">
        <f>SUM(P143:P144)</f>
        <v>5.7843771500000001</v>
      </c>
      <c r="Q142" s="137"/>
      <c r="R142" s="138">
        <f>SUM(R143:R144)</f>
        <v>18.9493662</v>
      </c>
      <c r="S142" s="137"/>
      <c r="T142" s="139">
        <f>SUM(T143:T144)</f>
        <v>0</v>
      </c>
      <c r="AR142" s="133" t="s">
        <v>78</v>
      </c>
      <c r="AT142" s="140" t="s">
        <v>69</v>
      </c>
      <c r="AU142" s="140" t="s">
        <v>78</v>
      </c>
      <c r="AY142" s="133" t="s">
        <v>121</v>
      </c>
      <c r="BK142" s="141">
        <f>SUM(BK143:BK144)</f>
        <v>0</v>
      </c>
    </row>
    <row r="143" spans="1:65" s="2" customFormat="1" ht="24.2" customHeight="1">
      <c r="A143" s="26"/>
      <c r="B143" s="144"/>
      <c r="C143" s="145" t="s">
        <v>154</v>
      </c>
      <c r="D143" s="145" t="s">
        <v>123</v>
      </c>
      <c r="E143" s="146" t="s">
        <v>155</v>
      </c>
      <c r="F143" s="147" t="s">
        <v>156</v>
      </c>
      <c r="G143" s="148" t="s">
        <v>136</v>
      </c>
      <c r="H143" s="149">
        <v>2.0529999999999999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1.0968</v>
      </c>
      <c r="P143" s="153">
        <f>O143*H143</f>
        <v>2.2517304</v>
      </c>
      <c r="Q143" s="153">
        <v>2.0699999999999998</v>
      </c>
      <c r="R143" s="153">
        <f>Q143*H143</f>
        <v>4.2497099999999994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127</v>
      </c>
      <c r="AT143" s="155" t="s">
        <v>123</v>
      </c>
      <c r="AU143" s="155" t="s">
        <v>128</v>
      </c>
      <c r="AY143" s="14" t="s">
        <v>121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128</v>
      </c>
      <c r="BK143" s="157">
        <f>ROUND(I143*H143,3)</f>
        <v>0</v>
      </c>
      <c r="BL143" s="14" t="s">
        <v>127</v>
      </c>
      <c r="BM143" s="155" t="s">
        <v>157</v>
      </c>
    </row>
    <row r="144" spans="1:65" s="2" customFormat="1" ht="14.45" customHeight="1">
      <c r="A144" s="26"/>
      <c r="B144" s="144"/>
      <c r="C144" s="145" t="s">
        <v>158</v>
      </c>
      <c r="D144" s="145" t="s">
        <v>123</v>
      </c>
      <c r="E144" s="146" t="s">
        <v>159</v>
      </c>
      <c r="F144" s="147" t="s">
        <v>160</v>
      </c>
      <c r="G144" s="148" t="s">
        <v>136</v>
      </c>
      <c r="H144" s="149">
        <v>6.085</v>
      </c>
      <c r="I144" s="149"/>
      <c r="J144" s="149">
        <f>ROUND(I144*H144,3)</f>
        <v>0</v>
      </c>
      <c r="K144" s="150"/>
      <c r="L144" s="27"/>
      <c r="M144" s="151" t="s">
        <v>1</v>
      </c>
      <c r="N144" s="152" t="s">
        <v>36</v>
      </c>
      <c r="O144" s="153">
        <v>0.58055000000000001</v>
      </c>
      <c r="P144" s="153">
        <f>O144*H144</f>
        <v>3.5326467500000001</v>
      </c>
      <c r="Q144" s="153">
        <v>2.4157199999999999</v>
      </c>
      <c r="R144" s="153">
        <f>Q144*H144</f>
        <v>14.6996562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127</v>
      </c>
      <c r="AT144" s="155" t="s">
        <v>123</v>
      </c>
      <c r="AU144" s="155" t="s">
        <v>128</v>
      </c>
      <c r="AY144" s="14" t="s">
        <v>121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128</v>
      </c>
      <c r="BK144" s="157">
        <f>ROUND(I144*H144,3)</f>
        <v>0</v>
      </c>
      <c r="BL144" s="14" t="s">
        <v>127</v>
      </c>
      <c r="BM144" s="155" t="s">
        <v>161</v>
      </c>
    </row>
    <row r="145" spans="1:65" s="12" customFormat="1" ht="22.9" customHeight="1">
      <c r="B145" s="132"/>
      <c r="D145" s="133" t="s">
        <v>69</v>
      </c>
      <c r="E145" s="142" t="s">
        <v>133</v>
      </c>
      <c r="F145" s="142" t="s">
        <v>171</v>
      </c>
      <c r="J145" s="143">
        <f>BK145</f>
        <v>0</v>
      </c>
      <c r="L145" s="132"/>
      <c r="M145" s="136"/>
      <c r="N145" s="137"/>
      <c r="O145" s="137"/>
      <c r="P145" s="138">
        <f>SUM(P146:P147)</f>
        <v>11.254592000000001</v>
      </c>
      <c r="Q145" s="137"/>
      <c r="R145" s="138">
        <f>SUM(R146:R147)</f>
        <v>4.0215084000000001</v>
      </c>
      <c r="S145" s="137"/>
      <c r="T145" s="139">
        <f>SUM(T146:T147)</f>
        <v>0</v>
      </c>
      <c r="AR145" s="133" t="s">
        <v>78</v>
      </c>
      <c r="AT145" s="140" t="s">
        <v>69</v>
      </c>
      <c r="AU145" s="140" t="s">
        <v>78</v>
      </c>
      <c r="AY145" s="133" t="s">
        <v>121</v>
      </c>
      <c r="BK145" s="141">
        <f>SUM(BK146:BK147)</f>
        <v>0</v>
      </c>
    </row>
    <row r="146" spans="1:65" s="2" customFormat="1" ht="24.2" customHeight="1">
      <c r="A146" s="26"/>
      <c r="B146" s="144"/>
      <c r="C146" s="145" t="s">
        <v>162</v>
      </c>
      <c r="D146" s="145" t="s">
        <v>123</v>
      </c>
      <c r="E146" s="146" t="s">
        <v>173</v>
      </c>
      <c r="F146" s="147" t="s">
        <v>174</v>
      </c>
      <c r="G146" s="148" t="s">
        <v>136</v>
      </c>
      <c r="H146" s="149">
        <v>2.98</v>
      </c>
      <c r="I146" s="149"/>
      <c r="J146" s="149">
        <f>ROUND(I146*H146,3)</f>
        <v>0</v>
      </c>
      <c r="K146" s="150"/>
      <c r="L146" s="27"/>
      <c r="M146" s="151" t="s">
        <v>1</v>
      </c>
      <c r="N146" s="152" t="s">
        <v>36</v>
      </c>
      <c r="O146" s="153">
        <v>3.456</v>
      </c>
      <c r="P146" s="153">
        <f>O146*H146</f>
        <v>10.29888</v>
      </c>
      <c r="Q146" s="153">
        <v>1.3279799999999999</v>
      </c>
      <c r="R146" s="153">
        <f>Q146*H146</f>
        <v>3.9573803999999999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127</v>
      </c>
      <c r="AT146" s="155" t="s">
        <v>123</v>
      </c>
      <c r="AU146" s="155" t="s">
        <v>128</v>
      </c>
      <c r="AY146" s="14" t="s">
        <v>121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128</v>
      </c>
      <c r="BK146" s="157">
        <f>ROUND(I146*H146,3)</f>
        <v>0</v>
      </c>
      <c r="BL146" s="14" t="s">
        <v>127</v>
      </c>
      <c r="BM146" s="155" t="s">
        <v>175</v>
      </c>
    </row>
    <row r="147" spans="1:65" s="2" customFormat="1" ht="24.2" customHeight="1">
      <c r="A147" s="26"/>
      <c r="B147" s="144"/>
      <c r="C147" s="145" t="s">
        <v>166</v>
      </c>
      <c r="D147" s="145" t="s">
        <v>123</v>
      </c>
      <c r="E147" s="146" t="s">
        <v>177</v>
      </c>
      <c r="F147" s="147" t="s">
        <v>178</v>
      </c>
      <c r="G147" s="148" t="s">
        <v>179</v>
      </c>
      <c r="H147" s="149">
        <v>6.4000000000000001E-2</v>
      </c>
      <c r="I147" s="149"/>
      <c r="J147" s="149">
        <f>ROUND(I147*H147,3)</f>
        <v>0</v>
      </c>
      <c r="K147" s="150"/>
      <c r="L147" s="27"/>
      <c r="M147" s="151" t="s">
        <v>1</v>
      </c>
      <c r="N147" s="152" t="s">
        <v>36</v>
      </c>
      <c r="O147" s="153">
        <v>14.933</v>
      </c>
      <c r="P147" s="153">
        <f>O147*H147</f>
        <v>0.95571200000000001</v>
      </c>
      <c r="Q147" s="153">
        <v>1.002</v>
      </c>
      <c r="R147" s="153">
        <f>Q147*H147</f>
        <v>6.4128000000000004E-2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127</v>
      </c>
      <c r="AT147" s="155" t="s">
        <v>123</v>
      </c>
      <c r="AU147" s="155" t="s">
        <v>128</v>
      </c>
      <c r="AY147" s="14" t="s">
        <v>121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128</v>
      </c>
      <c r="BK147" s="157">
        <f>ROUND(I147*H147,3)</f>
        <v>0</v>
      </c>
      <c r="BL147" s="14" t="s">
        <v>127</v>
      </c>
      <c r="BM147" s="155" t="s">
        <v>180</v>
      </c>
    </row>
    <row r="148" spans="1:65" s="12" customFormat="1" ht="22.9" customHeight="1">
      <c r="B148" s="132"/>
      <c r="D148" s="133" t="s">
        <v>69</v>
      </c>
      <c r="E148" s="142" t="s">
        <v>141</v>
      </c>
      <c r="F148" s="142" t="s">
        <v>181</v>
      </c>
      <c r="J148" s="143">
        <f>BK148</f>
        <v>0</v>
      </c>
      <c r="L148" s="132"/>
      <c r="M148" s="136"/>
      <c r="N148" s="137"/>
      <c r="O148" s="137"/>
      <c r="P148" s="138">
        <f>SUM(P149:P151)</f>
        <v>7.5481300000000005</v>
      </c>
      <c r="Q148" s="137"/>
      <c r="R148" s="138">
        <f>SUM(R149:R151)</f>
        <v>4.8678950000000007</v>
      </c>
      <c r="S148" s="137"/>
      <c r="T148" s="139">
        <f>SUM(T149:T151)</f>
        <v>0</v>
      </c>
      <c r="AR148" s="133" t="s">
        <v>78</v>
      </c>
      <c r="AT148" s="140" t="s">
        <v>69</v>
      </c>
      <c r="AU148" s="140" t="s">
        <v>78</v>
      </c>
      <c r="AY148" s="133" t="s">
        <v>121</v>
      </c>
      <c r="BK148" s="141">
        <f>SUM(BK149:BK151)</f>
        <v>0</v>
      </c>
    </row>
    <row r="149" spans="1:65" s="2" customFormat="1" ht="37.9" customHeight="1">
      <c r="A149" s="26"/>
      <c r="B149" s="144"/>
      <c r="C149" s="145" t="s">
        <v>172</v>
      </c>
      <c r="D149" s="145" t="s">
        <v>123</v>
      </c>
      <c r="E149" s="146" t="s">
        <v>195</v>
      </c>
      <c r="F149" s="147" t="s">
        <v>196</v>
      </c>
      <c r="G149" s="148" t="s">
        <v>126</v>
      </c>
      <c r="H149" s="149">
        <v>9.5</v>
      </c>
      <c r="I149" s="149"/>
      <c r="J149" s="149">
        <f>ROUND(I149*H149,3)</f>
        <v>0</v>
      </c>
      <c r="K149" s="150"/>
      <c r="L149" s="27"/>
      <c r="M149" s="151" t="s">
        <v>1</v>
      </c>
      <c r="N149" s="152" t="s">
        <v>36</v>
      </c>
      <c r="O149" s="153">
        <v>2.4119999999999999E-2</v>
      </c>
      <c r="P149" s="153">
        <f>O149*H149</f>
        <v>0.22913999999999998</v>
      </c>
      <c r="Q149" s="153">
        <v>0.28731000000000001</v>
      </c>
      <c r="R149" s="153">
        <f>Q149*H149</f>
        <v>2.7294450000000001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127</v>
      </c>
      <c r="AT149" s="155" t="s">
        <v>123</v>
      </c>
      <c r="AU149" s="155" t="s">
        <v>128</v>
      </c>
      <c r="AY149" s="14" t="s">
        <v>121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128</v>
      </c>
      <c r="BK149" s="157">
        <f>ROUND(I149*H149,3)</f>
        <v>0</v>
      </c>
      <c r="BL149" s="14" t="s">
        <v>127</v>
      </c>
      <c r="BM149" s="155" t="s">
        <v>197</v>
      </c>
    </row>
    <row r="150" spans="1:65" s="2" customFormat="1" ht="37.9" customHeight="1">
      <c r="A150" s="26"/>
      <c r="B150" s="144"/>
      <c r="C150" s="145" t="s">
        <v>176</v>
      </c>
      <c r="D150" s="145" t="s">
        <v>123</v>
      </c>
      <c r="E150" s="146" t="s">
        <v>199</v>
      </c>
      <c r="F150" s="147" t="s">
        <v>200</v>
      </c>
      <c r="G150" s="148" t="s">
        <v>126</v>
      </c>
      <c r="H150" s="149">
        <v>9.5</v>
      </c>
      <c r="I150" s="149"/>
      <c r="J150" s="149">
        <f>ROUND(I150*H150,3)</f>
        <v>0</v>
      </c>
      <c r="K150" s="150"/>
      <c r="L150" s="27"/>
      <c r="M150" s="151" t="s">
        <v>1</v>
      </c>
      <c r="N150" s="152" t="s">
        <v>36</v>
      </c>
      <c r="O150" s="153">
        <v>0.77041999999999999</v>
      </c>
      <c r="P150" s="153">
        <f>O150*H150</f>
        <v>7.3189900000000003</v>
      </c>
      <c r="Q150" s="153">
        <v>9.2499999999999999E-2</v>
      </c>
      <c r="R150" s="153">
        <f>Q150*H150</f>
        <v>0.87875000000000003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127</v>
      </c>
      <c r="AT150" s="155" t="s">
        <v>123</v>
      </c>
      <c r="AU150" s="155" t="s">
        <v>128</v>
      </c>
      <c r="AY150" s="14" t="s">
        <v>121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128</v>
      </c>
      <c r="BK150" s="157">
        <f>ROUND(I150*H150,3)</f>
        <v>0</v>
      </c>
      <c r="BL150" s="14" t="s">
        <v>127</v>
      </c>
      <c r="BM150" s="155" t="s">
        <v>201</v>
      </c>
    </row>
    <row r="151" spans="1:65" s="2" customFormat="1" ht="24.2" customHeight="1">
      <c r="A151" s="26"/>
      <c r="B151" s="144"/>
      <c r="C151" s="158" t="s">
        <v>182</v>
      </c>
      <c r="D151" s="158" t="s">
        <v>167</v>
      </c>
      <c r="E151" s="159" t="s">
        <v>203</v>
      </c>
      <c r="F151" s="160" t="s">
        <v>204</v>
      </c>
      <c r="G151" s="161" t="s">
        <v>126</v>
      </c>
      <c r="H151" s="162">
        <v>9.69</v>
      </c>
      <c r="I151" s="162"/>
      <c r="J151" s="162">
        <f>ROUND(I151*H151,3)</f>
        <v>0</v>
      </c>
      <c r="K151" s="163"/>
      <c r="L151" s="164"/>
      <c r="M151" s="165" t="s">
        <v>1</v>
      </c>
      <c r="N151" s="166" t="s">
        <v>36</v>
      </c>
      <c r="O151" s="153">
        <v>0</v>
      </c>
      <c r="P151" s="153">
        <f>O151*H151</f>
        <v>0</v>
      </c>
      <c r="Q151" s="153">
        <v>0.13</v>
      </c>
      <c r="R151" s="153">
        <f>Q151*H151</f>
        <v>1.2597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154</v>
      </c>
      <c r="AT151" s="155" t="s">
        <v>167</v>
      </c>
      <c r="AU151" s="155" t="s">
        <v>128</v>
      </c>
      <c r="AY151" s="14" t="s">
        <v>121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128</v>
      </c>
      <c r="BK151" s="157">
        <f>ROUND(I151*H151,3)</f>
        <v>0</v>
      </c>
      <c r="BL151" s="14" t="s">
        <v>127</v>
      </c>
      <c r="BM151" s="155" t="s">
        <v>205</v>
      </c>
    </row>
    <row r="152" spans="1:65" s="12" customFormat="1" ht="22.9" customHeight="1">
      <c r="B152" s="132"/>
      <c r="D152" s="133" t="s">
        <v>69</v>
      </c>
      <c r="E152" s="142" t="s">
        <v>158</v>
      </c>
      <c r="F152" s="142" t="s">
        <v>206</v>
      </c>
      <c r="J152" s="143">
        <f>BK152</f>
        <v>0</v>
      </c>
      <c r="L152" s="132"/>
      <c r="M152" s="136"/>
      <c r="N152" s="137"/>
      <c r="O152" s="137"/>
      <c r="P152" s="138">
        <f>SUM(P153:P161)</f>
        <v>24.813933000000002</v>
      </c>
      <c r="Q152" s="137"/>
      <c r="R152" s="138">
        <f>SUM(R153:R161)</f>
        <v>7.3097708500000005</v>
      </c>
      <c r="S152" s="137"/>
      <c r="T152" s="139">
        <f>SUM(T153:T161)</f>
        <v>0.94399999999999995</v>
      </c>
      <c r="AR152" s="133" t="s">
        <v>78</v>
      </c>
      <c r="AT152" s="140" t="s">
        <v>69</v>
      </c>
      <c r="AU152" s="140" t="s">
        <v>78</v>
      </c>
      <c r="AY152" s="133" t="s">
        <v>121</v>
      </c>
      <c r="BK152" s="141">
        <f>SUM(BK153:BK161)</f>
        <v>0</v>
      </c>
    </row>
    <row r="153" spans="1:65" s="2" customFormat="1" ht="24.2" customHeight="1">
      <c r="A153" s="26"/>
      <c r="B153" s="144"/>
      <c r="C153" s="145" t="s">
        <v>186</v>
      </c>
      <c r="D153" s="145" t="s">
        <v>123</v>
      </c>
      <c r="E153" s="146" t="s">
        <v>207</v>
      </c>
      <c r="F153" s="147" t="s">
        <v>208</v>
      </c>
      <c r="G153" s="148" t="s">
        <v>209</v>
      </c>
      <c r="H153" s="149">
        <v>23</v>
      </c>
      <c r="I153" s="149"/>
      <c r="J153" s="149">
        <f t="shared" ref="J153:J161" si="10">ROUND(I153*H153,3)</f>
        <v>0</v>
      </c>
      <c r="K153" s="150"/>
      <c r="L153" s="27"/>
      <c r="M153" s="151" t="s">
        <v>1</v>
      </c>
      <c r="N153" s="152" t="s">
        <v>36</v>
      </c>
      <c r="O153" s="153">
        <v>0.27</v>
      </c>
      <c r="P153" s="153">
        <f t="shared" ref="P153:P161" si="11">O153*H153</f>
        <v>6.2100000000000009</v>
      </c>
      <c r="Q153" s="153">
        <v>0.1459</v>
      </c>
      <c r="R153" s="153">
        <f t="shared" ref="R153:R161" si="12">Q153*H153</f>
        <v>3.3557000000000001</v>
      </c>
      <c r="S153" s="153">
        <v>0</v>
      </c>
      <c r="T153" s="154">
        <f t="shared" ref="T153:T161" si="1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127</v>
      </c>
      <c r="AT153" s="155" t="s">
        <v>123</v>
      </c>
      <c r="AU153" s="155" t="s">
        <v>128</v>
      </c>
      <c r="AY153" s="14" t="s">
        <v>121</v>
      </c>
      <c r="BE153" s="156">
        <f t="shared" ref="BE153:BE161" si="14">IF(N153="základná",J153,0)</f>
        <v>0</v>
      </c>
      <c r="BF153" s="156">
        <f t="shared" ref="BF153:BF161" si="15">IF(N153="znížená",J153,0)</f>
        <v>0</v>
      </c>
      <c r="BG153" s="156">
        <f t="shared" ref="BG153:BG161" si="16">IF(N153="zákl. prenesená",J153,0)</f>
        <v>0</v>
      </c>
      <c r="BH153" s="156">
        <f t="shared" ref="BH153:BH161" si="17">IF(N153="zníž. prenesená",J153,0)</f>
        <v>0</v>
      </c>
      <c r="BI153" s="156">
        <f t="shared" ref="BI153:BI161" si="18">IF(N153="nulová",J153,0)</f>
        <v>0</v>
      </c>
      <c r="BJ153" s="14" t="s">
        <v>128</v>
      </c>
      <c r="BK153" s="157">
        <f t="shared" ref="BK153:BK161" si="19">ROUND(I153*H153,3)</f>
        <v>0</v>
      </c>
      <c r="BL153" s="14" t="s">
        <v>127</v>
      </c>
      <c r="BM153" s="155" t="s">
        <v>210</v>
      </c>
    </row>
    <row r="154" spans="1:65" s="2" customFormat="1" ht="24.2" customHeight="1">
      <c r="A154" s="26"/>
      <c r="B154" s="144"/>
      <c r="C154" s="158" t="s">
        <v>190</v>
      </c>
      <c r="D154" s="158" t="s">
        <v>167</v>
      </c>
      <c r="E154" s="159" t="s">
        <v>212</v>
      </c>
      <c r="F154" s="160" t="s">
        <v>213</v>
      </c>
      <c r="G154" s="161" t="s">
        <v>214</v>
      </c>
      <c r="H154" s="162">
        <v>23.23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36</v>
      </c>
      <c r="O154" s="153">
        <v>0</v>
      </c>
      <c r="P154" s="153">
        <f t="shared" si="11"/>
        <v>0</v>
      </c>
      <c r="Q154" s="153">
        <v>6.5000000000000002E-2</v>
      </c>
      <c r="R154" s="153">
        <f t="shared" si="12"/>
        <v>1.5099500000000001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154</v>
      </c>
      <c r="AT154" s="155" t="s">
        <v>167</v>
      </c>
      <c r="AU154" s="155" t="s">
        <v>128</v>
      </c>
      <c r="AY154" s="14" t="s">
        <v>121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128</v>
      </c>
      <c r="BK154" s="157">
        <f t="shared" si="19"/>
        <v>0</v>
      </c>
      <c r="BL154" s="14" t="s">
        <v>127</v>
      </c>
      <c r="BM154" s="155" t="s">
        <v>215</v>
      </c>
    </row>
    <row r="155" spans="1:65" s="2" customFormat="1" ht="24.2" customHeight="1">
      <c r="A155" s="26"/>
      <c r="B155" s="144"/>
      <c r="C155" s="145" t="s">
        <v>194</v>
      </c>
      <c r="D155" s="145" t="s">
        <v>123</v>
      </c>
      <c r="E155" s="146" t="s">
        <v>225</v>
      </c>
      <c r="F155" s="147" t="s">
        <v>226</v>
      </c>
      <c r="G155" s="148" t="s">
        <v>136</v>
      </c>
      <c r="H155" s="149">
        <v>1.0349999999999999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36</v>
      </c>
      <c r="O155" s="153">
        <v>1.363</v>
      </c>
      <c r="P155" s="153">
        <f t="shared" si="11"/>
        <v>1.4107049999999999</v>
      </c>
      <c r="Q155" s="153">
        <v>2.3083100000000001</v>
      </c>
      <c r="R155" s="153">
        <f t="shared" si="12"/>
        <v>2.3891008499999997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127</v>
      </c>
      <c r="AT155" s="155" t="s">
        <v>123</v>
      </c>
      <c r="AU155" s="155" t="s">
        <v>128</v>
      </c>
      <c r="AY155" s="14" t="s">
        <v>121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128</v>
      </c>
      <c r="BK155" s="157">
        <f t="shared" si="19"/>
        <v>0</v>
      </c>
      <c r="BL155" s="14" t="s">
        <v>127</v>
      </c>
      <c r="BM155" s="155" t="s">
        <v>227</v>
      </c>
    </row>
    <row r="156" spans="1:65" s="2" customFormat="1" ht="24.2" customHeight="1">
      <c r="A156" s="26"/>
      <c r="B156" s="144"/>
      <c r="C156" s="145" t="s">
        <v>198</v>
      </c>
      <c r="D156" s="145" t="s">
        <v>123</v>
      </c>
      <c r="E156" s="146" t="s">
        <v>229</v>
      </c>
      <c r="F156" s="147" t="s">
        <v>230</v>
      </c>
      <c r="G156" s="148" t="s">
        <v>209</v>
      </c>
      <c r="H156" s="149">
        <v>9.75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36</v>
      </c>
      <c r="O156" s="153">
        <v>0.185</v>
      </c>
      <c r="P156" s="153">
        <f t="shared" si="11"/>
        <v>1.80375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127</v>
      </c>
      <c r="AT156" s="155" t="s">
        <v>123</v>
      </c>
      <c r="AU156" s="155" t="s">
        <v>128</v>
      </c>
      <c r="AY156" s="14" t="s">
        <v>121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128</v>
      </c>
      <c r="BK156" s="157">
        <f t="shared" si="19"/>
        <v>0</v>
      </c>
      <c r="BL156" s="14" t="s">
        <v>127</v>
      </c>
      <c r="BM156" s="155" t="s">
        <v>231</v>
      </c>
    </row>
    <row r="157" spans="1:65" s="2" customFormat="1" ht="24.2" customHeight="1">
      <c r="A157" s="26"/>
      <c r="B157" s="144"/>
      <c r="C157" s="145" t="s">
        <v>202</v>
      </c>
      <c r="D157" s="145" t="s">
        <v>123</v>
      </c>
      <c r="E157" s="146" t="s">
        <v>233</v>
      </c>
      <c r="F157" s="147" t="s">
        <v>234</v>
      </c>
      <c r="G157" s="148" t="s">
        <v>214</v>
      </c>
      <c r="H157" s="149">
        <v>2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36</v>
      </c>
      <c r="O157" s="153">
        <v>0.76</v>
      </c>
      <c r="P157" s="153">
        <f t="shared" si="11"/>
        <v>1.52</v>
      </c>
      <c r="Q157" s="153">
        <v>5.1000000000000004E-4</v>
      </c>
      <c r="R157" s="153">
        <f t="shared" si="12"/>
        <v>1.0200000000000001E-3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127</v>
      </c>
      <c r="AT157" s="155" t="s">
        <v>123</v>
      </c>
      <c r="AU157" s="155" t="s">
        <v>128</v>
      </c>
      <c r="AY157" s="14" t="s">
        <v>121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128</v>
      </c>
      <c r="BK157" s="157">
        <f t="shared" si="19"/>
        <v>0</v>
      </c>
      <c r="BL157" s="14" t="s">
        <v>127</v>
      </c>
      <c r="BM157" s="155" t="s">
        <v>235</v>
      </c>
    </row>
    <row r="158" spans="1:65" s="2" customFormat="1" ht="37.9" customHeight="1">
      <c r="A158" s="26"/>
      <c r="B158" s="144"/>
      <c r="C158" s="158" t="s">
        <v>7</v>
      </c>
      <c r="D158" s="158" t="s">
        <v>167</v>
      </c>
      <c r="E158" s="159" t="s">
        <v>237</v>
      </c>
      <c r="F158" s="160" t="s">
        <v>238</v>
      </c>
      <c r="G158" s="161" t="s">
        <v>214</v>
      </c>
      <c r="H158" s="162">
        <v>2</v>
      </c>
      <c r="I158" s="162"/>
      <c r="J158" s="162">
        <f t="shared" si="10"/>
        <v>0</v>
      </c>
      <c r="K158" s="163"/>
      <c r="L158" s="164"/>
      <c r="M158" s="165" t="s">
        <v>1</v>
      </c>
      <c r="N158" s="166" t="s">
        <v>36</v>
      </c>
      <c r="O158" s="153">
        <v>0</v>
      </c>
      <c r="P158" s="153">
        <f t="shared" si="11"/>
        <v>0</v>
      </c>
      <c r="Q158" s="153">
        <v>2.7E-2</v>
      </c>
      <c r="R158" s="153">
        <f t="shared" si="12"/>
        <v>5.3999999999999999E-2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154</v>
      </c>
      <c r="AT158" s="155" t="s">
        <v>167</v>
      </c>
      <c r="AU158" s="155" t="s">
        <v>128</v>
      </c>
      <c r="AY158" s="14" t="s">
        <v>121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128</v>
      </c>
      <c r="BK158" s="157">
        <f t="shared" si="19"/>
        <v>0</v>
      </c>
      <c r="BL158" s="14" t="s">
        <v>127</v>
      </c>
      <c r="BM158" s="155" t="s">
        <v>239</v>
      </c>
    </row>
    <row r="159" spans="1:65" s="2" customFormat="1" ht="24.2" customHeight="1">
      <c r="A159" s="26"/>
      <c r="B159" s="144"/>
      <c r="C159" s="145" t="s">
        <v>211</v>
      </c>
      <c r="D159" s="145" t="s">
        <v>123</v>
      </c>
      <c r="E159" s="146" t="s">
        <v>241</v>
      </c>
      <c r="F159" s="147" t="s">
        <v>242</v>
      </c>
      <c r="G159" s="148" t="s">
        <v>214</v>
      </c>
      <c r="H159" s="149">
        <v>1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36</v>
      </c>
      <c r="O159" s="153">
        <v>8.82</v>
      </c>
      <c r="P159" s="153">
        <f t="shared" si="11"/>
        <v>8.82</v>
      </c>
      <c r="Q159" s="153">
        <v>0</v>
      </c>
      <c r="R159" s="153">
        <f t="shared" si="12"/>
        <v>0</v>
      </c>
      <c r="S159" s="153">
        <v>0.94399999999999995</v>
      </c>
      <c r="T159" s="154">
        <f t="shared" si="13"/>
        <v>0.94399999999999995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127</v>
      </c>
      <c r="AT159" s="155" t="s">
        <v>123</v>
      </c>
      <c r="AU159" s="155" t="s">
        <v>128</v>
      </c>
      <c r="AY159" s="14" t="s">
        <v>121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128</v>
      </c>
      <c r="BK159" s="157">
        <f t="shared" si="19"/>
        <v>0</v>
      </c>
      <c r="BL159" s="14" t="s">
        <v>127</v>
      </c>
      <c r="BM159" s="155" t="s">
        <v>243</v>
      </c>
    </row>
    <row r="160" spans="1:65" s="2" customFormat="1" ht="24.2" customHeight="1">
      <c r="A160" s="26"/>
      <c r="B160" s="144"/>
      <c r="C160" s="145" t="s">
        <v>216</v>
      </c>
      <c r="D160" s="145" t="s">
        <v>123</v>
      </c>
      <c r="E160" s="146" t="s">
        <v>245</v>
      </c>
      <c r="F160" s="147" t="s">
        <v>246</v>
      </c>
      <c r="G160" s="148" t="s">
        <v>179</v>
      </c>
      <c r="H160" s="149">
        <v>3.2410000000000001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36</v>
      </c>
      <c r="O160" s="153">
        <v>0.80900000000000005</v>
      </c>
      <c r="P160" s="153">
        <f t="shared" si="11"/>
        <v>2.6219690000000004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127</v>
      </c>
      <c r="AT160" s="155" t="s">
        <v>123</v>
      </c>
      <c r="AU160" s="155" t="s">
        <v>128</v>
      </c>
      <c r="AY160" s="14" t="s">
        <v>121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128</v>
      </c>
      <c r="BK160" s="157">
        <f t="shared" si="19"/>
        <v>0</v>
      </c>
      <c r="BL160" s="14" t="s">
        <v>127</v>
      </c>
      <c r="BM160" s="155" t="s">
        <v>247</v>
      </c>
    </row>
    <row r="161" spans="1:65" s="2" customFormat="1" ht="24.2" customHeight="1">
      <c r="A161" s="26"/>
      <c r="B161" s="144"/>
      <c r="C161" s="145" t="s">
        <v>220</v>
      </c>
      <c r="D161" s="145" t="s">
        <v>123</v>
      </c>
      <c r="E161" s="146" t="s">
        <v>249</v>
      </c>
      <c r="F161" s="147" t="s">
        <v>250</v>
      </c>
      <c r="G161" s="148" t="s">
        <v>179</v>
      </c>
      <c r="H161" s="149">
        <v>3.2410000000000001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36</v>
      </c>
      <c r="O161" s="153">
        <v>0.749</v>
      </c>
      <c r="P161" s="153">
        <f t="shared" si="11"/>
        <v>2.4275090000000001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127</v>
      </c>
      <c r="AT161" s="155" t="s">
        <v>123</v>
      </c>
      <c r="AU161" s="155" t="s">
        <v>128</v>
      </c>
      <c r="AY161" s="14" t="s">
        <v>121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128</v>
      </c>
      <c r="BK161" s="157">
        <f t="shared" si="19"/>
        <v>0</v>
      </c>
      <c r="BL161" s="14" t="s">
        <v>127</v>
      </c>
      <c r="BM161" s="155" t="s">
        <v>251</v>
      </c>
    </row>
    <row r="162" spans="1:65" s="12" customFormat="1" ht="22.9" customHeight="1">
      <c r="B162" s="132"/>
      <c r="D162" s="133" t="s">
        <v>69</v>
      </c>
      <c r="E162" s="142" t="s">
        <v>252</v>
      </c>
      <c r="F162" s="142" t="s">
        <v>253</v>
      </c>
      <c r="J162" s="143">
        <f>BK162</f>
        <v>0</v>
      </c>
      <c r="L162" s="132"/>
      <c r="M162" s="136"/>
      <c r="N162" s="137"/>
      <c r="O162" s="137"/>
      <c r="P162" s="138">
        <f>P163</f>
        <v>13.813557000000001</v>
      </c>
      <c r="Q162" s="137"/>
      <c r="R162" s="138">
        <f>R163</f>
        <v>0</v>
      </c>
      <c r="S162" s="137"/>
      <c r="T162" s="139">
        <f>T163</f>
        <v>0</v>
      </c>
      <c r="AR162" s="133" t="s">
        <v>78</v>
      </c>
      <c r="AT162" s="140" t="s">
        <v>69</v>
      </c>
      <c r="AU162" s="140" t="s">
        <v>78</v>
      </c>
      <c r="AY162" s="133" t="s">
        <v>121</v>
      </c>
      <c r="BK162" s="141">
        <f>BK163</f>
        <v>0</v>
      </c>
    </row>
    <row r="163" spans="1:65" s="2" customFormat="1" ht="24.2" customHeight="1">
      <c r="A163" s="26"/>
      <c r="B163" s="144"/>
      <c r="C163" s="145" t="s">
        <v>224</v>
      </c>
      <c r="D163" s="145" t="s">
        <v>123</v>
      </c>
      <c r="E163" s="146" t="s">
        <v>255</v>
      </c>
      <c r="F163" s="147" t="s">
        <v>256</v>
      </c>
      <c r="G163" s="148" t="s">
        <v>179</v>
      </c>
      <c r="H163" s="149">
        <v>35.149000000000001</v>
      </c>
      <c r="I163" s="149"/>
      <c r="J163" s="149">
        <f>ROUND(I163*H163,3)</f>
        <v>0</v>
      </c>
      <c r="K163" s="150"/>
      <c r="L163" s="27"/>
      <c r="M163" s="151" t="s">
        <v>1</v>
      </c>
      <c r="N163" s="152" t="s">
        <v>36</v>
      </c>
      <c r="O163" s="153">
        <v>0.39300000000000002</v>
      </c>
      <c r="P163" s="153">
        <f>O163*H163</f>
        <v>13.813557000000001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127</v>
      </c>
      <c r="AT163" s="155" t="s">
        <v>123</v>
      </c>
      <c r="AU163" s="155" t="s">
        <v>128</v>
      </c>
      <c r="AY163" s="14" t="s">
        <v>121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128</v>
      </c>
      <c r="BK163" s="157">
        <f>ROUND(I163*H163,3)</f>
        <v>0</v>
      </c>
      <c r="BL163" s="14" t="s">
        <v>127</v>
      </c>
      <c r="BM163" s="155" t="s">
        <v>257</v>
      </c>
    </row>
    <row r="164" spans="1:65" s="12" customFormat="1" ht="25.9" customHeight="1">
      <c r="B164" s="132"/>
      <c r="D164" s="133" t="s">
        <v>69</v>
      </c>
      <c r="E164" s="134" t="s">
        <v>258</v>
      </c>
      <c r="F164" s="134" t="s">
        <v>259</v>
      </c>
      <c r="J164" s="135">
        <f>BK164</f>
        <v>0</v>
      </c>
      <c r="L164" s="132"/>
      <c r="M164" s="136"/>
      <c r="N164" s="137"/>
      <c r="O164" s="137"/>
      <c r="P164" s="138">
        <f>P165+P169+P180+P184</f>
        <v>91.481045340000009</v>
      </c>
      <c r="Q164" s="137"/>
      <c r="R164" s="138">
        <f>R165+R169+R180+R184</f>
        <v>0.89159403999999998</v>
      </c>
      <c r="S164" s="137"/>
      <c r="T164" s="139">
        <f>T165+T169+T180+T184</f>
        <v>0</v>
      </c>
      <c r="AR164" s="133" t="s">
        <v>128</v>
      </c>
      <c r="AT164" s="140" t="s">
        <v>69</v>
      </c>
      <c r="AU164" s="140" t="s">
        <v>70</v>
      </c>
      <c r="AY164" s="133" t="s">
        <v>121</v>
      </c>
      <c r="BK164" s="141">
        <f>BK165+BK169+BK180+BK184</f>
        <v>0</v>
      </c>
    </row>
    <row r="165" spans="1:65" s="12" customFormat="1" ht="22.9" customHeight="1">
      <c r="B165" s="132"/>
      <c r="D165" s="133" t="s">
        <v>69</v>
      </c>
      <c r="E165" s="142" t="s">
        <v>260</v>
      </c>
      <c r="F165" s="142" t="s">
        <v>261</v>
      </c>
      <c r="J165" s="143">
        <f>BK165</f>
        <v>0</v>
      </c>
      <c r="L165" s="132"/>
      <c r="M165" s="136"/>
      <c r="N165" s="137"/>
      <c r="O165" s="137"/>
      <c r="P165" s="138">
        <f>SUM(P166:P168)</f>
        <v>1.4309460000000001</v>
      </c>
      <c r="Q165" s="137"/>
      <c r="R165" s="138">
        <f>SUM(R166:R168)</f>
        <v>1.8464999999999999E-2</v>
      </c>
      <c r="S165" s="137"/>
      <c r="T165" s="139">
        <f>SUM(T166:T168)</f>
        <v>0</v>
      </c>
      <c r="AR165" s="133" t="s">
        <v>128</v>
      </c>
      <c r="AT165" s="140" t="s">
        <v>69</v>
      </c>
      <c r="AU165" s="140" t="s">
        <v>78</v>
      </c>
      <c r="AY165" s="133" t="s">
        <v>121</v>
      </c>
      <c r="BK165" s="141">
        <f>SUM(BK166:BK168)</f>
        <v>0</v>
      </c>
    </row>
    <row r="166" spans="1:65" s="2" customFormat="1" ht="24.2" customHeight="1">
      <c r="A166" s="26"/>
      <c r="B166" s="144"/>
      <c r="C166" s="145" t="s">
        <v>228</v>
      </c>
      <c r="D166" s="145" t="s">
        <v>123</v>
      </c>
      <c r="E166" s="146" t="s">
        <v>263</v>
      </c>
      <c r="F166" s="147" t="s">
        <v>264</v>
      </c>
      <c r="G166" s="148" t="s">
        <v>209</v>
      </c>
      <c r="H166" s="149">
        <v>3.65</v>
      </c>
      <c r="I166" s="149"/>
      <c r="J166" s="149">
        <f>ROUND(I166*H166,3)</f>
        <v>0</v>
      </c>
      <c r="K166" s="150"/>
      <c r="L166" s="27"/>
      <c r="M166" s="151" t="s">
        <v>1</v>
      </c>
      <c r="N166" s="152" t="s">
        <v>36</v>
      </c>
      <c r="O166" s="153">
        <v>0.39204</v>
      </c>
      <c r="P166" s="153">
        <f>O166*H166</f>
        <v>1.4309460000000001</v>
      </c>
      <c r="Q166" s="153">
        <v>2.0000000000000002E-5</v>
      </c>
      <c r="R166" s="153">
        <f>Q166*H166</f>
        <v>7.2999999999999999E-5</v>
      </c>
      <c r="S166" s="153">
        <v>0</v>
      </c>
      <c r="T166" s="15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190</v>
      </c>
      <c r="AT166" s="155" t="s">
        <v>123</v>
      </c>
      <c r="AU166" s="155" t="s">
        <v>128</v>
      </c>
      <c r="AY166" s="14" t="s">
        <v>121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128</v>
      </c>
      <c r="BK166" s="157">
        <f>ROUND(I166*H166,3)</f>
        <v>0</v>
      </c>
      <c r="BL166" s="14" t="s">
        <v>190</v>
      </c>
      <c r="BM166" s="155" t="s">
        <v>265</v>
      </c>
    </row>
    <row r="167" spans="1:65" s="2" customFormat="1" ht="37.9" customHeight="1">
      <c r="A167" s="26"/>
      <c r="B167" s="144"/>
      <c r="C167" s="158" t="s">
        <v>232</v>
      </c>
      <c r="D167" s="158" t="s">
        <v>167</v>
      </c>
      <c r="E167" s="159" t="s">
        <v>267</v>
      </c>
      <c r="F167" s="160" t="s">
        <v>268</v>
      </c>
      <c r="G167" s="161" t="s">
        <v>126</v>
      </c>
      <c r="H167" s="162">
        <v>2.2000000000000002</v>
      </c>
      <c r="I167" s="162"/>
      <c r="J167" s="162">
        <f>ROUND(I167*H167,3)</f>
        <v>0</v>
      </c>
      <c r="K167" s="163"/>
      <c r="L167" s="164"/>
      <c r="M167" s="165" t="s">
        <v>1</v>
      </c>
      <c r="N167" s="166" t="s">
        <v>36</v>
      </c>
      <c r="O167" s="153">
        <v>0</v>
      </c>
      <c r="P167" s="153">
        <f>O167*H167</f>
        <v>0</v>
      </c>
      <c r="Q167" s="153">
        <v>8.3599999999999994E-3</v>
      </c>
      <c r="R167" s="153">
        <f>Q167*H167</f>
        <v>1.8391999999999999E-2</v>
      </c>
      <c r="S167" s="153">
        <v>0</v>
      </c>
      <c r="T167" s="15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262</v>
      </c>
      <c r="AT167" s="155" t="s">
        <v>167</v>
      </c>
      <c r="AU167" s="155" t="s">
        <v>128</v>
      </c>
      <c r="AY167" s="14" t="s">
        <v>121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128</v>
      </c>
      <c r="BK167" s="157">
        <f>ROUND(I167*H167,3)</f>
        <v>0</v>
      </c>
      <c r="BL167" s="14" t="s">
        <v>190</v>
      </c>
      <c r="BM167" s="155" t="s">
        <v>269</v>
      </c>
    </row>
    <row r="168" spans="1:65" s="2" customFormat="1" ht="24.2" customHeight="1">
      <c r="A168" s="26"/>
      <c r="B168" s="144"/>
      <c r="C168" s="145" t="s">
        <v>236</v>
      </c>
      <c r="D168" s="145" t="s">
        <v>123</v>
      </c>
      <c r="E168" s="146" t="s">
        <v>271</v>
      </c>
      <c r="F168" s="147" t="s">
        <v>272</v>
      </c>
      <c r="G168" s="148" t="s">
        <v>273</v>
      </c>
      <c r="H168" s="149">
        <v>0.63400000000000001</v>
      </c>
      <c r="I168" s="149"/>
      <c r="J168" s="149">
        <f>ROUND(I168*H168,3)</f>
        <v>0</v>
      </c>
      <c r="K168" s="150"/>
      <c r="L168" s="27"/>
      <c r="M168" s="151" t="s">
        <v>1</v>
      </c>
      <c r="N168" s="152" t="s">
        <v>36</v>
      </c>
      <c r="O168" s="153">
        <v>0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190</v>
      </c>
      <c r="AT168" s="155" t="s">
        <v>123</v>
      </c>
      <c r="AU168" s="155" t="s">
        <v>128</v>
      </c>
      <c r="AY168" s="14" t="s">
        <v>121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128</v>
      </c>
      <c r="BK168" s="157">
        <f>ROUND(I168*H168,3)</f>
        <v>0</v>
      </c>
      <c r="BL168" s="14" t="s">
        <v>190</v>
      </c>
      <c r="BM168" s="155" t="s">
        <v>274</v>
      </c>
    </row>
    <row r="169" spans="1:65" s="12" customFormat="1" ht="22.9" customHeight="1">
      <c r="B169" s="132"/>
      <c r="D169" s="133" t="s">
        <v>69</v>
      </c>
      <c r="E169" s="142" t="s">
        <v>275</v>
      </c>
      <c r="F169" s="142" t="s">
        <v>276</v>
      </c>
      <c r="J169" s="143">
        <f>BK169</f>
        <v>0</v>
      </c>
      <c r="L169" s="132"/>
      <c r="M169" s="136"/>
      <c r="N169" s="137"/>
      <c r="O169" s="137"/>
      <c r="P169" s="138">
        <f>SUM(P170:P179)</f>
        <v>63.652082000000007</v>
      </c>
      <c r="Q169" s="137"/>
      <c r="R169" s="138">
        <f>SUM(R170:R179)</f>
        <v>0.62448599999999999</v>
      </c>
      <c r="S169" s="137"/>
      <c r="T169" s="139">
        <f>SUM(T170:T179)</f>
        <v>0</v>
      </c>
      <c r="AR169" s="133" t="s">
        <v>128</v>
      </c>
      <c r="AT169" s="140" t="s">
        <v>69</v>
      </c>
      <c r="AU169" s="140" t="s">
        <v>78</v>
      </c>
      <c r="AY169" s="133" t="s">
        <v>121</v>
      </c>
      <c r="BK169" s="141">
        <f>SUM(BK170:BK179)</f>
        <v>0</v>
      </c>
    </row>
    <row r="170" spans="1:65" s="2" customFormat="1" ht="24.2" customHeight="1">
      <c r="A170" s="26"/>
      <c r="B170" s="144"/>
      <c r="C170" s="145" t="s">
        <v>240</v>
      </c>
      <c r="D170" s="145" t="s">
        <v>123</v>
      </c>
      <c r="E170" s="146" t="s">
        <v>278</v>
      </c>
      <c r="F170" s="147" t="s">
        <v>279</v>
      </c>
      <c r="G170" s="148" t="s">
        <v>126</v>
      </c>
      <c r="H170" s="149">
        <v>15</v>
      </c>
      <c r="I170" s="149"/>
      <c r="J170" s="149">
        <f t="shared" ref="J170:J179" si="20">ROUND(I170*H170,3)</f>
        <v>0</v>
      </c>
      <c r="K170" s="150"/>
      <c r="L170" s="27"/>
      <c r="M170" s="151" t="s">
        <v>1</v>
      </c>
      <c r="N170" s="152" t="s">
        <v>36</v>
      </c>
      <c r="O170" s="153">
        <v>0.34042</v>
      </c>
      <c r="P170" s="153">
        <f t="shared" ref="P170:P179" si="21">O170*H170</f>
        <v>5.1063000000000001</v>
      </c>
      <c r="Q170" s="153">
        <v>1.4300000000000001E-3</v>
      </c>
      <c r="R170" s="153">
        <f t="shared" ref="R170:R179" si="22">Q170*H170</f>
        <v>2.145E-2</v>
      </c>
      <c r="S170" s="153">
        <v>0</v>
      </c>
      <c r="T170" s="154">
        <f t="shared" ref="T170:T179" si="2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190</v>
      </c>
      <c r="AT170" s="155" t="s">
        <v>123</v>
      </c>
      <c r="AU170" s="155" t="s">
        <v>128</v>
      </c>
      <c r="AY170" s="14" t="s">
        <v>121</v>
      </c>
      <c r="BE170" s="156">
        <f t="shared" ref="BE170:BE179" si="24">IF(N170="základná",J170,0)</f>
        <v>0</v>
      </c>
      <c r="BF170" s="156">
        <f t="shared" ref="BF170:BF179" si="25">IF(N170="znížená",J170,0)</f>
        <v>0</v>
      </c>
      <c r="BG170" s="156">
        <f t="shared" ref="BG170:BG179" si="26">IF(N170="zákl. prenesená",J170,0)</f>
        <v>0</v>
      </c>
      <c r="BH170" s="156">
        <f t="shared" ref="BH170:BH179" si="27">IF(N170="zníž. prenesená",J170,0)</f>
        <v>0</v>
      </c>
      <c r="BI170" s="156">
        <f t="shared" ref="BI170:BI179" si="28">IF(N170="nulová",J170,0)</f>
        <v>0</v>
      </c>
      <c r="BJ170" s="14" t="s">
        <v>128</v>
      </c>
      <c r="BK170" s="157">
        <f t="shared" ref="BK170:BK179" si="29">ROUND(I170*H170,3)</f>
        <v>0</v>
      </c>
      <c r="BL170" s="14" t="s">
        <v>190</v>
      </c>
      <c r="BM170" s="155" t="s">
        <v>280</v>
      </c>
    </row>
    <row r="171" spans="1:65" s="2" customFormat="1" ht="14.45" customHeight="1">
      <c r="A171" s="26"/>
      <c r="B171" s="144"/>
      <c r="C171" s="158" t="s">
        <v>244</v>
      </c>
      <c r="D171" s="158" t="s">
        <v>167</v>
      </c>
      <c r="E171" s="159" t="s">
        <v>282</v>
      </c>
      <c r="F171" s="160" t="s">
        <v>283</v>
      </c>
      <c r="G171" s="161" t="s">
        <v>126</v>
      </c>
      <c r="H171" s="162">
        <v>17.25</v>
      </c>
      <c r="I171" s="162"/>
      <c r="J171" s="162">
        <f t="shared" si="20"/>
        <v>0</v>
      </c>
      <c r="K171" s="163"/>
      <c r="L171" s="164"/>
      <c r="M171" s="165" t="s">
        <v>1</v>
      </c>
      <c r="N171" s="166" t="s">
        <v>36</v>
      </c>
      <c r="O171" s="153">
        <v>0</v>
      </c>
      <c r="P171" s="153">
        <f t="shared" si="21"/>
        <v>0</v>
      </c>
      <c r="Q171" s="153">
        <v>5.7999999999999996E-3</v>
      </c>
      <c r="R171" s="153">
        <f t="shared" si="22"/>
        <v>0.10005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262</v>
      </c>
      <c r="AT171" s="155" t="s">
        <v>167</v>
      </c>
      <c r="AU171" s="155" t="s">
        <v>128</v>
      </c>
      <c r="AY171" s="14" t="s">
        <v>121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128</v>
      </c>
      <c r="BK171" s="157">
        <f t="shared" si="29"/>
        <v>0</v>
      </c>
      <c r="BL171" s="14" t="s">
        <v>190</v>
      </c>
      <c r="BM171" s="155" t="s">
        <v>284</v>
      </c>
    </row>
    <row r="172" spans="1:65" s="2" customFormat="1" ht="14.45" customHeight="1">
      <c r="A172" s="26"/>
      <c r="B172" s="144"/>
      <c r="C172" s="145" t="s">
        <v>248</v>
      </c>
      <c r="D172" s="145" t="s">
        <v>123</v>
      </c>
      <c r="E172" s="146" t="s">
        <v>286</v>
      </c>
      <c r="F172" s="147" t="s">
        <v>287</v>
      </c>
      <c r="G172" s="148" t="s">
        <v>126</v>
      </c>
      <c r="H172" s="149">
        <v>18</v>
      </c>
      <c r="I172" s="149"/>
      <c r="J172" s="149">
        <f t="shared" si="20"/>
        <v>0</v>
      </c>
      <c r="K172" s="150"/>
      <c r="L172" s="27"/>
      <c r="M172" s="151" t="s">
        <v>1</v>
      </c>
      <c r="N172" s="152" t="s">
        <v>36</v>
      </c>
      <c r="O172" s="153">
        <v>0.14909</v>
      </c>
      <c r="P172" s="153">
        <f t="shared" si="21"/>
        <v>2.6836199999999999</v>
      </c>
      <c r="Q172" s="153">
        <v>4.0000000000000003E-5</v>
      </c>
      <c r="R172" s="153">
        <f t="shared" si="22"/>
        <v>7.2000000000000005E-4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190</v>
      </c>
      <c r="AT172" s="155" t="s">
        <v>123</v>
      </c>
      <c r="AU172" s="155" t="s">
        <v>128</v>
      </c>
      <c r="AY172" s="14" t="s">
        <v>121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128</v>
      </c>
      <c r="BK172" s="157">
        <f t="shared" si="29"/>
        <v>0</v>
      </c>
      <c r="BL172" s="14" t="s">
        <v>190</v>
      </c>
      <c r="BM172" s="155" t="s">
        <v>288</v>
      </c>
    </row>
    <row r="173" spans="1:65" s="2" customFormat="1" ht="14.45" customHeight="1">
      <c r="A173" s="26"/>
      <c r="B173" s="144"/>
      <c r="C173" s="158" t="s">
        <v>254</v>
      </c>
      <c r="D173" s="158" t="s">
        <v>167</v>
      </c>
      <c r="E173" s="159" t="s">
        <v>290</v>
      </c>
      <c r="F173" s="160" t="s">
        <v>291</v>
      </c>
      <c r="G173" s="161" t="s">
        <v>126</v>
      </c>
      <c r="H173" s="162">
        <v>19.8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36</v>
      </c>
      <c r="O173" s="153">
        <v>0</v>
      </c>
      <c r="P173" s="153">
        <f t="shared" si="21"/>
        <v>0</v>
      </c>
      <c r="Q173" s="153">
        <v>6.7000000000000002E-4</v>
      </c>
      <c r="R173" s="153">
        <f t="shared" si="22"/>
        <v>1.3266000000000002E-2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262</v>
      </c>
      <c r="AT173" s="155" t="s">
        <v>167</v>
      </c>
      <c r="AU173" s="155" t="s">
        <v>128</v>
      </c>
      <c r="AY173" s="14" t="s">
        <v>121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128</v>
      </c>
      <c r="BK173" s="157">
        <f t="shared" si="29"/>
        <v>0</v>
      </c>
      <c r="BL173" s="14" t="s">
        <v>190</v>
      </c>
      <c r="BM173" s="155" t="s">
        <v>292</v>
      </c>
    </row>
    <row r="174" spans="1:65" s="2" customFormat="1" ht="24.2" customHeight="1">
      <c r="A174" s="26"/>
      <c r="B174" s="144"/>
      <c r="C174" s="145" t="s">
        <v>262</v>
      </c>
      <c r="D174" s="145" t="s">
        <v>123</v>
      </c>
      <c r="E174" s="146" t="s">
        <v>294</v>
      </c>
      <c r="F174" s="147" t="s">
        <v>295</v>
      </c>
      <c r="G174" s="148" t="s">
        <v>296</v>
      </c>
      <c r="H174" s="149">
        <v>632.95399999999995</v>
      </c>
      <c r="I174" s="149"/>
      <c r="J174" s="149">
        <f t="shared" si="20"/>
        <v>0</v>
      </c>
      <c r="K174" s="150"/>
      <c r="L174" s="27"/>
      <c r="M174" s="151" t="s">
        <v>1</v>
      </c>
      <c r="N174" s="152" t="s">
        <v>36</v>
      </c>
      <c r="O174" s="153">
        <v>8.5000000000000006E-2</v>
      </c>
      <c r="P174" s="153">
        <f t="shared" si="21"/>
        <v>53.801090000000002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190</v>
      </c>
      <c r="AT174" s="155" t="s">
        <v>123</v>
      </c>
      <c r="AU174" s="155" t="s">
        <v>128</v>
      </c>
      <c r="AY174" s="14" t="s">
        <v>121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128</v>
      </c>
      <c r="BK174" s="157">
        <f t="shared" si="29"/>
        <v>0</v>
      </c>
      <c r="BL174" s="14" t="s">
        <v>190</v>
      </c>
      <c r="BM174" s="155" t="s">
        <v>297</v>
      </c>
    </row>
    <row r="175" spans="1:65" s="2" customFormat="1" ht="24.2" customHeight="1">
      <c r="A175" s="26"/>
      <c r="B175" s="144"/>
      <c r="C175" s="158" t="s">
        <v>266</v>
      </c>
      <c r="D175" s="158" t="s">
        <v>167</v>
      </c>
      <c r="E175" s="159" t="s">
        <v>299</v>
      </c>
      <c r="F175" s="160" t="s">
        <v>300</v>
      </c>
      <c r="G175" s="161" t="s">
        <v>179</v>
      </c>
      <c r="H175" s="162">
        <v>0.222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36</v>
      </c>
      <c r="O175" s="153">
        <v>0</v>
      </c>
      <c r="P175" s="153">
        <f t="shared" si="21"/>
        <v>0</v>
      </c>
      <c r="Q175" s="153">
        <v>1</v>
      </c>
      <c r="R175" s="153">
        <f t="shared" si="22"/>
        <v>0.222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262</v>
      </c>
      <c r="AT175" s="155" t="s">
        <v>167</v>
      </c>
      <c r="AU175" s="155" t="s">
        <v>128</v>
      </c>
      <c r="AY175" s="14" t="s">
        <v>121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128</v>
      </c>
      <c r="BK175" s="157">
        <f t="shared" si="29"/>
        <v>0</v>
      </c>
      <c r="BL175" s="14" t="s">
        <v>190</v>
      </c>
      <c r="BM175" s="155" t="s">
        <v>301</v>
      </c>
    </row>
    <row r="176" spans="1:65" s="2" customFormat="1" ht="24.2" customHeight="1">
      <c r="A176" s="26"/>
      <c r="B176" s="144"/>
      <c r="C176" s="158" t="s">
        <v>270</v>
      </c>
      <c r="D176" s="158" t="s">
        <v>167</v>
      </c>
      <c r="E176" s="159" t="s">
        <v>303</v>
      </c>
      <c r="F176" s="160" t="s">
        <v>304</v>
      </c>
      <c r="G176" s="161" t="s">
        <v>179</v>
      </c>
      <c r="H176" s="162">
        <v>8.7999999999999995E-2</v>
      </c>
      <c r="I176" s="162"/>
      <c r="J176" s="162">
        <f t="shared" si="20"/>
        <v>0</v>
      </c>
      <c r="K176" s="163"/>
      <c r="L176" s="164"/>
      <c r="M176" s="165" t="s">
        <v>1</v>
      </c>
      <c r="N176" s="166" t="s">
        <v>36</v>
      </c>
      <c r="O176" s="153">
        <v>0</v>
      </c>
      <c r="P176" s="153">
        <f t="shared" si="21"/>
        <v>0</v>
      </c>
      <c r="Q176" s="153">
        <v>1</v>
      </c>
      <c r="R176" s="153">
        <f t="shared" si="22"/>
        <v>8.7999999999999995E-2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262</v>
      </c>
      <c r="AT176" s="155" t="s">
        <v>167</v>
      </c>
      <c r="AU176" s="155" t="s">
        <v>128</v>
      </c>
      <c r="AY176" s="14" t="s">
        <v>121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128</v>
      </c>
      <c r="BK176" s="157">
        <f t="shared" si="29"/>
        <v>0</v>
      </c>
      <c r="BL176" s="14" t="s">
        <v>190</v>
      </c>
      <c r="BM176" s="155" t="s">
        <v>305</v>
      </c>
    </row>
    <row r="177" spans="1:65" s="2" customFormat="1" ht="24.2" customHeight="1">
      <c r="A177" s="26"/>
      <c r="B177" s="144"/>
      <c r="C177" s="158" t="s">
        <v>277</v>
      </c>
      <c r="D177" s="158" t="s">
        <v>167</v>
      </c>
      <c r="E177" s="159" t="s">
        <v>307</v>
      </c>
      <c r="F177" s="160" t="s">
        <v>308</v>
      </c>
      <c r="G177" s="161" t="s">
        <v>179</v>
      </c>
      <c r="H177" s="162">
        <v>0.16200000000000001</v>
      </c>
      <c r="I177" s="162"/>
      <c r="J177" s="162">
        <f t="shared" si="20"/>
        <v>0</v>
      </c>
      <c r="K177" s="163"/>
      <c r="L177" s="164"/>
      <c r="M177" s="165" t="s">
        <v>1</v>
      </c>
      <c r="N177" s="166" t="s">
        <v>36</v>
      </c>
      <c r="O177" s="153">
        <v>0</v>
      </c>
      <c r="P177" s="153">
        <f t="shared" si="21"/>
        <v>0</v>
      </c>
      <c r="Q177" s="153">
        <v>1</v>
      </c>
      <c r="R177" s="153">
        <f t="shared" si="22"/>
        <v>0.16200000000000001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262</v>
      </c>
      <c r="AT177" s="155" t="s">
        <v>167</v>
      </c>
      <c r="AU177" s="155" t="s">
        <v>128</v>
      </c>
      <c r="AY177" s="14" t="s">
        <v>121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128</v>
      </c>
      <c r="BK177" s="157">
        <f t="shared" si="29"/>
        <v>0</v>
      </c>
      <c r="BL177" s="14" t="s">
        <v>190</v>
      </c>
      <c r="BM177" s="155" t="s">
        <v>309</v>
      </c>
    </row>
    <row r="178" spans="1:65" s="2" customFormat="1" ht="14.45" customHeight="1">
      <c r="A178" s="26"/>
      <c r="B178" s="144"/>
      <c r="C178" s="158" t="s">
        <v>281</v>
      </c>
      <c r="D178" s="158" t="s">
        <v>167</v>
      </c>
      <c r="E178" s="159" t="s">
        <v>311</v>
      </c>
      <c r="F178" s="160" t="s">
        <v>312</v>
      </c>
      <c r="G178" s="161" t="s">
        <v>126</v>
      </c>
      <c r="H178" s="162">
        <v>1</v>
      </c>
      <c r="I178" s="162"/>
      <c r="J178" s="162">
        <f t="shared" si="20"/>
        <v>0</v>
      </c>
      <c r="K178" s="163"/>
      <c r="L178" s="164"/>
      <c r="M178" s="165" t="s">
        <v>1</v>
      </c>
      <c r="N178" s="166" t="s">
        <v>36</v>
      </c>
      <c r="O178" s="153">
        <v>0</v>
      </c>
      <c r="P178" s="153">
        <f t="shared" si="21"/>
        <v>0</v>
      </c>
      <c r="Q178" s="153">
        <v>1.7000000000000001E-2</v>
      </c>
      <c r="R178" s="153">
        <f t="shared" si="22"/>
        <v>1.7000000000000001E-2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262</v>
      </c>
      <c r="AT178" s="155" t="s">
        <v>167</v>
      </c>
      <c r="AU178" s="155" t="s">
        <v>128</v>
      </c>
      <c r="AY178" s="14" t="s">
        <v>121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128</v>
      </c>
      <c r="BK178" s="157">
        <f t="shared" si="29"/>
        <v>0</v>
      </c>
      <c r="BL178" s="14" t="s">
        <v>190</v>
      </c>
      <c r="BM178" s="155" t="s">
        <v>313</v>
      </c>
    </row>
    <row r="179" spans="1:65" s="2" customFormat="1" ht="24.2" customHeight="1">
      <c r="A179" s="26"/>
      <c r="B179" s="144"/>
      <c r="C179" s="145" t="s">
        <v>285</v>
      </c>
      <c r="D179" s="145" t="s">
        <v>123</v>
      </c>
      <c r="E179" s="146" t="s">
        <v>315</v>
      </c>
      <c r="F179" s="147" t="s">
        <v>316</v>
      </c>
      <c r="G179" s="148" t="s">
        <v>179</v>
      </c>
      <c r="H179" s="149">
        <v>0.624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36</v>
      </c>
      <c r="O179" s="153">
        <v>3.3029999999999999</v>
      </c>
      <c r="P179" s="153">
        <f t="shared" si="21"/>
        <v>2.0610719999999998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190</v>
      </c>
      <c r="AT179" s="155" t="s">
        <v>123</v>
      </c>
      <c r="AU179" s="155" t="s">
        <v>128</v>
      </c>
      <c r="AY179" s="14" t="s">
        <v>121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128</v>
      </c>
      <c r="BK179" s="157">
        <f t="shared" si="29"/>
        <v>0</v>
      </c>
      <c r="BL179" s="14" t="s">
        <v>190</v>
      </c>
      <c r="BM179" s="155" t="s">
        <v>317</v>
      </c>
    </row>
    <row r="180" spans="1:65" s="12" customFormat="1" ht="22.9" customHeight="1">
      <c r="B180" s="132"/>
      <c r="D180" s="133" t="s">
        <v>69</v>
      </c>
      <c r="E180" s="142" t="s">
        <v>318</v>
      </c>
      <c r="F180" s="142" t="s">
        <v>319</v>
      </c>
      <c r="J180" s="143">
        <f>BK180</f>
        <v>0</v>
      </c>
      <c r="L180" s="132"/>
      <c r="M180" s="136"/>
      <c r="N180" s="137"/>
      <c r="O180" s="137"/>
      <c r="P180" s="138">
        <f>SUM(P181:P183)</f>
        <v>18.142517340000001</v>
      </c>
      <c r="Q180" s="137"/>
      <c r="R180" s="138">
        <f>SUM(R181:R183)</f>
        <v>1.164304E-2</v>
      </c>
      <c r="S180" s="137"/>
      <c r="T180" s="139">
        <f>SUM(T181:T183)</f>
        <v>0</v>
      </c>
      <c r="AR180" s="133" t="s">
        <v>128</v>
      </c>
      <c r="AT180" s="140" t="s">
        <v>69</v>
      </c>
      <c r="AU180" s="140" t="s">
        <v>78</v>
      </c>
      <c r="AY180" s="133" t="s">
        <v>121</v>
      </c>
      <c r="BK180" s="141">
        <f>SUM(BK181:BK183)</f>
        <v>0</v>
      </c>
    </row>
    <row r="181" spans="1:65" s="2" customFormat="1" ht="24.2" customHeight="1">
      <c r="A181" s="26"/>
      <c r="B181" s="144"/>
      <c r="C181" s="145" t="s">
        <v>289</v>
      </c>
      <c r="D181" s="145" t="s">
        <v>123</v>
      </c>
      <c r="E181" s="146" t="s">
        <v>321</v>
      </c>
      <c r="F181" s="147" t="s">
        <v>322</v>
      </c>
      <c r="G181" s="148" t="s">
        <v>126</v>
      </c>
      <c r="H181" s="149">
        <v>42.646000000000001</v>
      </c>
      <c r="I181" s="149"/>
      <c r="J181" s="149">
        <f>ROUND(I181*H181,3)</f>
        <v>0</v>
      </c>
      <c r="K181" s="150"/>
      <c r="L181" s="27"/>
      <c r="M181" s="151" t="s">
        <v>1</v>
      </c>
      <c r="N181" s="152" t="s">
        <v>36</v>
      </c>
      <c r="O181" s="153">
        <v>0.26529000000000003</v>
      </c>
      <c r="P181" s="153">
        <f>O181*H181</f>
        <v>11.313557340000001</v>
      </c>
      <c r="Q181" s="153">
        <v>1.6000000000000001E-4</v>
      </c>
      <c r="R181" s="153">
        <f>Q181*H181</f>
        <v>6.8233600000000005E-3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190</v>
      </c>
      <c r="AT181" s="155" t="s">
        <v>123</v>
      </c>
      <c r="AU181" s="155" t="s">
        <v>128</v>
      </c>
      <c r="AY181" s="14" t="s">
        <v>121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128</v>
      </c>
      <c r="BK181" s="157">
        <f>ROUND(I181*H181,3)</f>
        <v>0</v>
      </c>
      <c r="BL181" s="14" t="s">
        <v>190</v>
      </c>
      <c r="BM181" s="155" t="s">
        <v>323</v>
      </c>
    </row>
    <row r="182" spans="1:65" s="2" customFormat="1" ht="24.2" customHeight="1">
      <c r="A182" s="26"/>
      <c r="B182" s="144"/>
      <c r="C182" s="145" t="s">
        <v>293</v>
      </c>
      <c r="D182" s="145" t="s">
        <v>123</v>
      </c>
      <c r="E182" s="146" t="s">
        <v>325</v>
      </c>
      <c r="F182" s="147" t="s">
        <v>326</v>
      </c>
      <c r="G182" s="148" t="s">
        <v>126</v>
      </c>
      <c r="H182" s="149">
        <v>42.646000000000001</v>
      </c>
      <c r="I182" s="149"/>
      <c r="J182" s="149">
        <f>ROUND(I182*H182,3)</f>
        <v>0</v>
      </c>
      <c r="K182" s="150"/>
      <c r="L182" s="27"/>
      <c r="M182" s="151" t="s">
        <v>1</v>
      </c>
      <c r="N182" s="152" t="s">
        <v>36</v>
      </c>
      <c r="O182" s="153">
        <v>0.14799999999999999</v>
      </c>
      <c r="P182" s="153">
        <f>O182*H182</f>
        <v>6.3116079999999997</v>
      </c>
      <c r="Q182" s="153">
        <v>8.0000000000000007E-5</v>
      </c>
      <c r="R182" s="153">
        <f>Q182*H182</f>
        <v>3.4116800000000003E-3</v>
      </c>
      <c r="S182" s="153">
        <v>0</v>
      </c>
      <c r="T182" s="154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190</v>
      </c>
      <c r="AT182" s="155" t="s">
        <v>123</v>
      </c>
      <c r="AU182" s="155" t="s">
        <v>128</v>
      </c>
      <c r="AY182" s="14" t="s">
        <v>121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128</v>
      </c>
      <c r="BK182" s="157">
        <f>ROUND(I182*H182,3)</f>
        <v>0</v>
      </c>
      <c r="BL182" s="14" t="s">
        <v>190</v>
      </c>
      <c r="BM182" s="155" t="s">
        <v>327</v>
      </c>
    </row>
    <row r="183" spans="1:65" s="2" customFormat="1" ht="24.2" customHeight="1">
      <c r="A183" s="26"/>
      <c r="B183" s="144"/>
      <c r="C183" s="145" t="s">
        <v>298</v>
      </c>
      <c r="D183" s="145" t="s">
        <v>123</v>
      </c>
      <c r="E183" s="146" t="s">
        <v>329</v>
      </c>
      <c r="F183" s="147" t="s">
        <v>330</v>
      </c>
      <c r="G183" s="148" t="s">
        <v>126</v>
      </c>
      <c r="H183" s="149">
        <v>4.4000000000000004</v>
      </c>
      <c r="I183" s="149"/>
      <c r="J183" s="149">
        <f>ROUND(I183*H183,3)</f>
        <v>0</v>
      </c>
      <c r="K183" s="150"/>
      <c r="L183" s="27"/>
      <c r="M183" s="151" t="s">
        <v>1</v>
      </c>
      <c r="N183" s="152" t="s">
        <v>36</v>
      </c>
      <c r="O183" s="153">
        <v>0.11758</v>
      </c>
      <c r="P183" s="153">
        <f>O183*H183</f>
        <v>0.51735200000000003</v>
      </c>
      <c r="Q183" s="153">
        <v>3.2000000000000003E-4</v>
      </c>
      <c r="R183" s="153">
        <f>Q183*H183</f>
        <v>1.4080000000000002E-3</v>
      </c>
      <c r="S183" s="153">
        <v>0</v>
      </c>
      <c r="T183" s="15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190</v>
      </c>
      <c r="AT183" s="155" t="s">
        <v>123</v>
      </c>
      <c r="AU183" s="155" t="s">
        <v>128</v>
      </c>
      <c r="AY183" s="14" t="s">
        <v>121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128</v>
      </c>
      <c r="BK183" s="157">
        <f>ROUND(I183*H183,3)</f>
        <v>0</v>
      </c>
      <c r="BL183" s="14" t="s">
        <v>190</v>
      </c>
      <c r="BM183" s="155" t="s">
        <v>331</v>
      </c>
    </row>
    <row r="184" spans="1:65" s="12" customFormat="1" ht="22.9" customHeight="1">
      <c r="B184" s="132"/>
      <c r="D184" s="133" t="s">
        <v>69</v>
      </c>
      <c r="E184" s="142" t="s">
        <v>332</v>
      </c>
      <c r="F184" s="142" t="s">
        <v>333</v>
      </c>
      <c r="J184" s="143">
        <f>BK184</f>
        <v>0</v>
      </c>
      <c r="L184" s="132"/>
      <c r="M184" s="136"/>
      <c r="N184" s="137"/>
      <c r="O184" s="137"/>
      <c r="P184" s="138">
        <f>SUM(P185:P187)</f>
        <v>8.2554999999999996</v>
      </c>
      <c r="Q184" s="137"/>
      <c r="R184" s="138">
        <f>SUM(R185:R187)</f>
        <v>0.23699999999999999</v>
      </c>
      <c r="S184" s="137"/>
      <c r="T184" s="139">
        <f>SUM(T185:T187)</f>
        <v>0</v>
      </c>
      <c r="AR184" s="133" t="s">
        <v>128</v>
      </c>
      <c r="AT184" s="140" t="s">
        <v>69</v>
      </c>
      <c r="AU184" s="140" t="s">
        <v>78</v>
      </c>
      <c r="AY184" s="133" t="s">
        <v>121</v>
      </c>
      <c r="BK184" s="141">
        <f>SUM(BK185:BK187)</f>
        <v>0</v>
      </c>
    </row>
    <row r="185" spans="1:65" s="2" customFormat="1" ht="37.9" customHeight="1">
      <c r="A185" s="26"/>
      <c r="B185" s="144"/>
      <c r="C185" s="145" t="s">
        <v>302</v>
      </c>
      <c r="D185" s="145" t="s">
        <v>123</v>
      </c>
      <c r="E185" s="146" t="s">
        <v>335</v>
      </c>
      <c r="F185" s="147" t="s">
        <v>336</v>
      </c>
      <c r="G185" s="148" t="s">
        <v>126</v>
      </c>
      <c r="H185" s="149">
        <v>7.9</v>
      </c>
      <c r="I185" s="149"/>
      <c r="J185" s="149">
        <f>ROUND(I185*H185,3)</f>
        <v>0</v>
      </c>
      <c r="K185" s="150"/>
      <c r="L185" s="27"/>
      <c r="M185" s="151" t="s">
        <v>1</v>
      </c>
      <c r="N185" s="152" t="s">
        <v>36</v>
      </c>
      <c r="O185" s="153">
        <v>1.0449999999999999</v>
      </c>
      <c r="P185" s="153">
        <f>O185*H185</f>
        <v>8.2554999999999996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190</v>
      </c>
      <c r="AT185" s="155" t="s">
        <v>123</v>
      </c>
      <c r="AU185" s="155" t="s">
        <v>128</v>
      </c>
      <c r="AY185" s="14" t="s">
        <v>121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128</v>
      </c>
      <c r="BK185" s="157">
        <f>ROUND(I185*H185,3)</f>
        <v>0</v>
      </c>
      <c r="BL185" s="14" t="s">
        <v>190</v>
      </c>
      <c r="BM185" s="155" t="s">
        <v>337</v>
      </c>
    </row>
    <row r="186" spans="1:65" s="2" customFormat="1" ht="14.45" customHeight="1">
      <c r="A186" s="26"/>
      <c r="B186" s="144"/>
      <c r="C186" s="158" t="s">
        <v>306</v>
      </c>
      <c r="D186" s="158" t="s">
        <v>167</v>
      </c>
      <c r="E186" s="159" t="s">
        <v>339</v>
      </c>
      <c r="F186" s="160" t="s">
        <v>340</v>
      </c>
      <c r="G186" s="161" t="s">
        <v>126</v>
      </c>
      <c r="H186" s="162">
        <v>7.9</v>
      </c>
      <c r="I186" s="162"/>
      <c r="J186" s="162">
        <f>ROUND(I186*H186,3)</f>
        <v>0</v>
      </c>
      <c r="K186" s="163"/>
      <c r="L186" s="164"/>
      <c r="M186" s="165" t="s">
        <v>1</v>
      </c>
      <c r="N186" s="166" t="s">
        <v>36</v>
      </c>
      <c r="O186" s="153">
        <v>0</v>
      </c>
      <c r="P186" s="153">
        <f>O186*H186</f>
        <v>0</v>
      </c>
      <c r="Q186" s="153">
        <v>0.03</v>
      </c>
      <c r="R186" s="153">
        <f>Q186*H186</f>
        <v>0.23699999999999999</v>
      </c>
      <c r="S186" s="153">
        <v>0</v>
      </c>
      <c r="T186" s="15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262</v>
      </c>
      <c r="AT186" s="155" t="s">
        <v>167</v>
      </c>
      <c r="AU186" s="155" t="s">
        <v>128</v>
      </c>
      <c r="AY186" s="14" t="s">
        <v>121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128</v>
      </c>
      <c r="BK186" s="157">
        <f>ROUND(I186*H186,3)</f>
        <v>0</v>
      </c>
      <c r="BL186" s="14" t="s">
        <v>190</v>
      </c>
      <c r="BM186" s="155" t="s">
        <v>341</v>
      </c>
    </row>
    <row r="187" spans="1:65" s="2" customFormat="1" ht="14.45" customHeight="1">
      <c r="A187" s="26"/>
      <c r="B187" s="144"/>
      <c r="C187" s="145" t="s">
        <v>310</v>
      </c>
      <c r="D187" s="145" t="s">
        <v>123</v>
      </c>
      <c r="E187" s="146" t="s">
        <v>343</v>
      </c>
      <c r="F187" s="147" t="s">
        <v>344</v>
      </c>
      <c r="G187" s="148" t="s">
        <v>273</v>
      </c>
      <c r="H187" s="149">
        <v>5.7240000000000002</v>
      </c>
      <c r="I187" s="149"/>
      <c r="J187" s="149">
        <f>ROUND(I187*H187,3)</f>
        <v>0</v>
      </c>
      <c r="K187" s="150"/>
      <c r="L187" s="27"/>
      <c r="M187" s="167" t="s">
        <v>1</v>
      </c>
      <c r="N187" s="168" t="s">
        <v>36</v>
      </c>
      <c r="O187" s="169">
        <v>0</v>
      </c>
      <c r="P187" s="169">
        <f>O187*H187</f>
        <v>0</v>
      </c>
      <c r="Q187" s="169">
        <v>0</v>
      </c>
      <c r="R187" s="169">
        <f>Q187*H187</f>
        <v>0</v>
      </c>
      <c r="S187" s="169">
        <v>0</v>
      </c>
      <c r="T187" s="170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190</v>
      </c>
      <c r="AT187" s="155" t="s">
        <v>123</v>
      </c>
      <c r="AU187" s="155" t="s">
        <v>128</v>
      </c>
      <c r="AY187" s="14" t="s">
        <v>121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128</v>
      </c>
      <c r="BK187" s="157">
        <f>ROUND(I187*H187,3)</f>
        <v>0</v>
      </c>
      <c r="BL187" s="14" t="s">
        <v>190</v>
      </c>
      <c r="BM187" s="155" t="s">
        <v>345</v>
      </c>
    </row>
    <row r="188" spans="1:65" s="2" customFormat="1" ht="6.95" customHeight="1">
      <c r="A188" s="26"/>
      <c r="B188" s="41"/>
      <c r="C188" s="42"/>
      <c r="D188" s="42"/>
      <c r="E188" s="42"/>
      <c r="F188" s="42"/>
      <c r="G188" s="42"/>
      <c r="H188" s="42"/>
      <c r="I188" s="42"/>
      <c r="J188" s="42"/>
      <c r="K188" s="42"/>
      <c r="L188" s="27"/>
      <c r="M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</sheetData>
  <autoFilter ref="C131:K187" xr:uid="{00000000-0009-0000-0000-00000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Zástavka č. 1</vt:lpstr>
      <vt:lpstr>03 - Zástavka č. 2</vt:lpstr>
      <vt:lpstr>'01 - Zástavka č. 1'!Názvy_tlače</vt:lpstr>
      <vt:lpstr>'03 - Zástavka č. 2'!Názvy_tlače</vt:lpstr>
      <vt:lpstr>'Rekapitulácia stavby'!Názvy_tlače</vt:lpstr>
      <vt:lpstr>'01 - Zástavka č. 1'!Oblasť_tlače</vt:lpstr>
      <vt:lpstr>'03 - Zástavka č. 2'!Oblasť_tlače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APRO</cp:lastModifiedBy>
  <dcterms:created xsi:type="dcterms:W3CDTF">2020-10-07T09:19:06Z</dcterms:created>
  <dcterms:modified xsi:type="dcterms:W3CDTF">2020-10-07T09:25:53Z</dcterms:modified>
</cp:coreProperties>
</file>